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EO_Cockpit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Control_Panel" sheetId="3" state="visible" r:id="rId3"/>
    <sheet xmlns:r="http://schemas.openxmlformats.org/officeDocument/2006/relationships" name="Assumptions" sheetId="4" state="visible" r:id="rId4"/>
    <sheet xmlns:r="http://schemas.openxmlformats.org/officeDocument/2006/relationships" name="Competitors" sheetId="5" state="visible" r:id="rId5"/>
    <sheet xmlns:r="http://schemas.openxmlformats.org/officeDocument/2006/relationships" name="Revenue_Model" sheetId="6" state="visible" r:id="rId6"/>
    <sheet xmlns:r="http://schemas.openxmlformats.org/officeDocument/2006/relationships" name="Opex_Hiring" sheetId="7" state="visible" r:id="rId7"/>
    <sheet xmlns:r="http://schemas.openxmlformats.org/officeDocument/2006/relationships" name="3_Statement" sheetId="8" state="visible" r:id="rId8"/>
    <sheet xmlns:r="http://schemas.openxmlformats.org/officeDocument/2006/relationships" name="KPI_Dashboard" sheetId="9" state="visible" r:id="rId9"/>
    <sheet xmlns:r="http://schemas.openxmlformats.org/officeDocument/2006/relationships" name="Runway_Calc" sheetId="10" state="visible" r:id="rId10"/>
    <sheet xmlns:r="http://schemas.openxmlformats.org/officeDocument/2006/relationships" name="Unit_Economics" sheetId="11" state="visible" r:id="rId11"/>
    <sheet xmlns:r="http://schemas.openxmlformats.org/officeDocument/2006/relationships" name="Revenue_Monthly" sheetId="12" state="visible" r:id="rId12"/>
    <sheet xmlns:r="http://schemas.openxmlformats.org/officeDocument/2006/relationships" name="Sources" sheetId="13" state="visible" r:id="rId13"/>
    <sheet xmlns:r="http://schemas.openxmlformats.org/officeDocument/2006/relationships" name="Dashboard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color rgb="000D1830"/>
      <sz val="11"/>
    </font>
    <font>
      <name val="Calibri"/>
      <b val="1"/>
      <color rgb="000D1830"/>
      <sz val="11"/>
    </font>
    <font>
      <name val="Calibri"/>
      <color rgb="000D1830"/>
      <sz val="10"/>
    </font>
    <font>
      <name val="Calibri"/>
      <b val="1"/>
      <color rgb="000D1830"/>
      <sz val="10"/>
    </font>
    <font>
      <b val="1"/>
      <color rgb="000F52BA"/>
      <sz val="18"/>
    </font>
  </fonts>
  <fills count="5">
    <fill>
      <patternFill/>
    </fill>
    <fill>
      <patternFill patternType="gray125"/>
    </fill>
    <fill>
      <patternFill patternType="solid">
        <fgColor rgb="000A1F44"/>
      </patternFill>
    </fill>
    <fill>
      <patternFill patternType="solid">
        <fgColor rgb="00EAF3FF"/>
      </patternFill>
    </fill>
    <fill>
      <patternFill patternType="solid">
        <fgColor rgb="00F6F9FF"/>
      </patternFill>
    </fill>
  </fills>
  <borders count="5">
    <border>
      <left/>
      <right/>
      <top/>
      <bottom/>
      <diagonal/>
    </border>
    <border>
      <left style="thin">
        <color rgb="00DFE7F3"/>
      </left>
      <right style="thin">
        <color rgb="00DFE7F3"/>
      </right>
      <top style="thin">
        <color rgb="00DFE7F3"/>
      </top>
      <bottom style="thin">
        <color rgb="00DFE7F3"/>
      </bottom>
    </border>
    <border>
      <left/>
      <right/>
      <top style="thin">
        <color rgb="00DFE7F3"/>
      </top>
      <bottom/>
      <diagonal/>
    </border>
    <border>
      <left/>
      <right style="thin">
        <color rgb="00DFE7F3"/>
      </right>
      <top style="thin">
        <color rgb="00DFE7F3"/>
      </top>
      <bottom/>
      <diagonal/>
    </border>
    <border>
      <left/>
      <right style="thin">
        <color rgb="00DFE7F3"/>
      </right>
      <top style="thin">
        <color rgb="00DFE7F3"/>
      </top>
      <bottom style="thin">
        <color rgb="00DFE7F3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2" fillId="0" borderId="0" pivotButton="0" quotePrefix="0" xfId="0"/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left" vertical="center"/>
    </xf>
    <xf numFmtId="166" fontId="4" fillId="0" borderId="1" applyAlignment="1" pivotButton="0" quotePrefix="0" xfId="0">
      <alignment horizontal="left" vertical="center"/>
    </xf>
    <xf numFmtId="0" fontId="0" fillId="0" borderId="4" pivotButton="0" quotePrefix="0" xfId="0"/>
    <xf numFmtId="0" fontId="6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vs Closing Cash</a:t>
            </a:r>
          </a:p>
        </rich>
      </tx>
    </title>
    <plotArea>
      <lineChart>
        <grouping val="standard"/>
        <ser>
          <idx val="0"/>
          <order val="0"/>
          <tx>
            <strRef>
              <f>'CEO_Cockpit'!B13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'CEO_Cockpit'!$A$14:$A$23</f>
            </numRef>
          </cat>
          <val>
            <numRef>
              <f>'CEO_Cockpit'!$B$14:$B$23</f>
            </numRef>
          </val>
        </ser>
        <ser>
          <idx val="1"/>
          <order val="1"/>
          <tx>
            <strRef>
              <f>'CEO_Cockpit'!C13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'CEO_Cockpit'!$A$14:$A$23</f>
            </numRef>
          </cat>
          <val>
            <numRef>
              <f>'CEO_Cockpit'!$C$14:$C$23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 Growth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'Dashboard'!$A$14:$A$23</f>
            </numRef>
          </cat>
          <val>
            <numRef>
              <f>'Dashboard'!$B$14:$B$23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EBITDA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'Dashboard'!$A$14:$A$23</f>
            </numRef>
          </cat>
          <val>
            <numRef>
              <f>'Dashboard'!$C$14:$C$23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12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27</row>
      <rowOff>0</rowOff>
    </from>
    <ext cx="432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3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>
      <c r="A1" s="1" t="inlineStr">
        <is>
          <t>CEO Cockpit - 909 Productions</t>
        </is>
      </c>
    </row>
    <row r="3">
      <c r="A3" s="2" t="inlineStr">
        <is>
          <t>Metric</t>
        </is>
      </c>
      <c r="B3" s="2" t="inlineStr">
        <is>
          <t>Year 1</t>
        </is>
      </c>
      <c r="C3" s="2" t="inlineStr">
        <is>
          <t>Year 2</t>
        </is>
      </c>
      <c r="D3" s="2" t="inlineStr">
        <is>
          <t>Year 3</t>
        </is>
      </c>
      <c r="E3" s="2" t="inlineStr">
        <is>
          <t>Year 4</t>
        </is>
      </c>
      <c r="F3" s="2" t="inlineStr">
        <is>
          <t>Year 5</t>
        </is>
      </c>
      <c r="G3" s="2" t="inlineStr">
        <is>
          <t>Year 6</t>
        </is>
      </c>
      <c r="H3" s="2" t="inlineStr">
        <is>
          <t>Year 7</t>
        </is>
      </c>
      <c r="I3" s="2" t="inlineStr">
        <is>
          <t>Year 8</t>
        </is>
      </c>
      <c r="J3" s="2" t="inlineStr">
        <is>
          <t>Year 9</t>
        </is>
      </c>
      <c r="K3" s="2" t="inlineStr">
        <is>
          <t>Year 10</t>
        </is>
      </c>
    </row>
    <row r="4">
      <c r="A4" s="3" t="inlineStr">
        <is>
          <t>Clients</t>
        </is>
      </c>
      <c r="B4" s="4">
        <f>Revenue_Model!B4</f>
        <v/>
      </c>
      <c r="C4" s="4">
        <f>Revenue_Model!B5</f>
        <v/>
      </c>
      <c r="D4" s="4">
        <f>Revenue_Model!B6</f>
        <v/>
      </c>
      <c r="E4" s="4">
        <f>Revenue_Model!B7</f>
        <v/>
      </c>
      <c r="F4" s="4">
        <f>Revenue_Model!B8</f>
        <v/>
      </c>
      <c r="G4" s="4">
        <f>Revenue_Model!B9</f>
        <v/>
      </c>
      <c r="H4" s="4">
        <f>Revenue_Model!B10</f>
        <v/>
      </c>
      <c r="I4" s="4">
        <f>Revenue_Model!B11</f>
        <v/>
      </c>
      <c r="J4" s="4">
        <f>Revenue_Model!B12</f>
        <v/>
      </c>
      <c r="K4" s="4">
        <f>Revenue_Model!B13</f>
        <v/>
      </c>
    </row>
    <row r="5">
      <c r="A5" s="3" t="inlineStr">
        <is>
          <t>Revenue</t>
        </is>
      </c>
      <c r="B5" s="5">
        <f>3_Statement!B4</f>
        <v/>
      </c>
      <c r="C5" s="5">
        <f>3_Statement!C4</f>
        <v/>
      </c>
      <c r="D5" s="5">
        <f>3_Statement!D4</f>
        <v/>
      </c>
      <c r="E5" s="5">
        <f>3_Statement!E4</f>
        <v/>
      </c>
      <c r="F5" s="5">
        <f>3_Statement!F4</f>
        <v/>
      </c>
      <c r="G5" s="5">
        <f>3_Statement!G4</f>
        <v/>
      </c>
      <c r="H5" s="5">
        <f>3_Statement!H4</f>
        <v/>
      </c>
      <c r="I5" s="5">
        <f>3_Statement!I4</f>
        <v/>
      </c>
      <c r="J5" s="5">
        <f>3_Statement!J4</f>
        <v/>
      </c>
      <c r="K5" s="5">
        <f>3_Statement!K4</f>
        <v/>
      </c>
    </row>
    <row r="6">
      <c r="A6" s="3" t="inlineStr">
        <is>
          <t>Gross Profit</t>
        </is>
      </c>
      <c r="B6" s="5">
        <f>3_Statement!B6</f>
        <v/>
      </c>
      <c r="C6" s="5">
        <f>3_Statement!C6</f>
        <v/>
      </c>
      <c r="D6" s="5">
        <f>3_Statement!D6</f>
        <v/>
      </c>
      <c r="E6" s="5">
        <f>3_Statement!E6</f>
        <v/>
      </c>
      <c r="F6" s="5">
        <f>3_Statement!F6</f>
        <v/>
      </c>
      <c r="G6" s="5">
        <f>3_Statement!G6</f>
        <v/>
      </c>
      <c r="H6" s="5">
        <f>3_Statement!H6</f>
        <v/>
      </c>
      <c r="I6" s="5">
        <f>3_Statement!I6</f>
        <v/>
      </c>
      <c r="J6" s="5">
        <f>3_Statement!J6</f>
        <v/>
      </c>
      <c r="K6" s="5">
        <f>3_Statement!K6</f>
        <v/>
      </c>
    </row>
    <row r="7">
      <c r="A7" s="3" t="inlineStr">
        <is>
          <t>EBITDA</t>
        </is>
      </c>
      <c r="B7" s="5">
        <f>3_Statement!B8</f>
        <v/>
      </c>
      <c r="C7" s="5">
        <f>3_Statement!C8</f>
        <v/>
      </c>
      <c r="D7" s="5">
        <f>3_Statement!D8</f>
        <v/>
      </c>
      <c r="E7" s="5">
        <f>3_Statement!E8</f>
        <v/>
      </c>
      <c r="F7" s="5">
        <f>3_Statement!F8</f>
        <v/>
      </c>
      <c r="G7" s="5">
        <f>3_Statement!G8</f>
        <v/>
      </c>
      <c r="H7" s="5">
        <f>3_Statement!H8</f>
        <v/>
      </c>
      <c r="I7" s="5">
        <f>3_Statement!I8</f>
        <v/>
      </c>
      <c r="J7" s="5">
        <f>3_Statement!J8</f>
        <v/>
      </c>
      <c r="K7" s="5">
        <f>3_Statement!K8</f>
        <v/>
      </c>
    </row>
    <row r="8">
      <c r="A8" s="3" t="inlineStr">
        <is>
          <t>Net Income</t>
        </is>
      </c>
      <c r="B8" s="5">
        <f>3_Statement!B10</f>
        <v/>
      </c>
      <c r="C8" s="5">
        <f>3_Statement!C10</f>
        <v/>
      </c>
      <c r="D8" s="5">
        <f>3_Statement!D10</f>
        <v/>
      </c>
      <c r="E8" s="5">
        <f>3_Statement!E10</f>
        <v/>
      </c>
      <c r="F8" s="5">
        <f>3_Statement!F10</f>
        <v/>
      </c>
      <c r="G8" s="5">
        <f>3_Statement!G10</f>
        <v/>
      </c>
      <c r="H8" s="5">
        <f>3_Statement!H10</f>
        <v/>
      </c>
      <c r="I8" s="5">
        <f>3_Statement!I10</f>
        <v/>
      </c>
      <c r="J8" s="5">
        <f>3_Statement!J10</f>
        <v/>
      </c>
      <c r="K8" s="5">
        <f>3_Statement!K10</f>
        <v/>
      </c>
    </row>
    <row r="9">
      <c r="A9" s="3" t="inlineStr">
        <is>
          <t>Closing Cash</t>
        </is>
      </c>
      <c r="B9" s="5">
        <f>Runway_Calc!E4</f>
        <v/>
      </c>
      <c r="C9" s="5">
        <f>Runway_Calc!E5</f>
        <v/>
      </c>
      <c r="D9" s="5">
        <f>Runway_Calc!E6</f>
        <v/>
      </c>
      <c r="E9" s="5">
        <f>Runway_Calc!E7</f>
        <v/>
      </c>
      <c r="F9" s="5">
        <f>Runway_Calc!E8</f>
        <v/>
      </c>
      <c r="G9" s="5">
        <f>Runway_Calc!E9</f>
        <v/>
      </c>
      <c r="H9" s="5">
        <f>Runway_Calc!E10</f>
        <v/>
      </c>
      <c r="I9" s="5">
        <f>Runway_Calc!E11</f>
        <v/>
      </c>
      <c r="J9" s="5">
        <f>Runway_Calc!E12</f>
        <v/>
      </c>
      <c r="K9" s="5">
        <f>Runway_Calc!E13</f>
        <v/>
      </c>
    </row>
    <row r="13">
      <c r="A13" s="2" t="inlineStr">
        <is>
          <t>Year</t>
        </is>
      </c>
      <c r="B13" s="2" t="inlineStr">
        <is>
          <t>Revenue</t>
        </is>
      </c>
      <c r="C13" s="2" t="inlineStr">
        <is>
          <t>Cash</t>
        </is>
      </c>
    </row>
    <row r="14">
      <c r="A14" s="4" t="n">
        <v>1</v>
      </c>
      <c r="B14" s="5">
        <f>3_Statement!B4</f>
        <v/>
      </c>
      <c r="C14" s="5">
        <f>Runway_Calc!E4</f>
        <v/>
      </c>
    </row>
    <row r="15">
      <c r="A15" s="4" t="n">
        <v>2</v>
      </c>
      <c r="B15" s="5">
        <f>3_Statement!C4</f>
        <v/>
      </c>
      <c r="C15" s="5">
        <f>Runway_Calc!E5</f>
        <v/>
      </c>
    </row>
    <row r="16">
      <c r="A16" s="4" t="n">
        <v>3</v>
      </c>
      <c r="B16" s="5">
        <f>3_Statement!D4</f>
        <v/>
      </c>
      <c r="C16" s="5">
        <f>Runway_Calc!E6</f>
        <v/>
      </c>
    </row>
    <row r="17">
      <c r="A17" s="4" t="n">
        <v>4</v>
      </c>
      <c r="B17" s="5">
        <f>3_Statement!E4</f>
        <v/>
      </c>
      <c r="C17" s="5">
        <f>Runway_Calc!E7</f>
        <v/>
      </c>
    </row>
    <row r="18">
      <c r="A18" s="4" t="n">
        <v>5</v>
      </c>
      <c r="B18" s="5">
        <f>3_Statement!F4</f>
        <v/>
      </c>
      <c r="C18" s="5">
        <f>Runway_Calc!E8</f>
        <v/>
      </c>
    </row>
    <row r="19">
      <c r="A19" s="4" t="n">
        <v>6</v>
      </c>
      <c r="B19" s="5">
        <f>3_Statement!G4</f>
        <v/>
      </c>
      <c r="C19" s="5">
        <f>Runway_Calc!E9</f>
        <v/>
      </c>
    </row>
    <row r="20">
      <c r="A20" s="4" t="n">
        <v>7</v>
      </c>
      <c r="B20" s="5">
        <f>3_Statement!H4</f>
        <v/>
      </c>
      <c r="C20" s="5">
        <f>Runway_Calc!E10</f>
        <v/>
      </c>
    </row>
    <row r="21">
      <c r="A21" s="4" t="n">
        <v>8</v>
      </c>
      <c r="B21" s="5">
        <f>3_Statement!I4</f>
        <v/>
      </c>
      <c r="C21" s="5">
        <f>Runway_Calc!E11</f>
        <v/>
      </c>
    </row>
    <row r="22">
      <c r="A22" s="4" t="n">
        <v>9</v>
      </c>
      <c r="B22" s="5">
        <f>3_Statement!J4</f>
        <v/>
      </c>
      <c r="C22" s="5">
        <f>Runway_Calc!E12</f>
        <v/>
      </c>
    </row>
    <row r="23">
      <c r="A23" s="4" t="n">
        <v>10</v>
      </c>
      <c r="B23" s="5">
        <f>3_Statement!K4</f>
        <v/>
      </c>
      <c r="C23" s="5">
        <f>Runway_Calc!E13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2" customWidth="1" min="4" max="4"/>
    <col width="14" customWidth="1" min="5" max="5"/>
    <col width="14" customWidth="1" min="6" max="6"/>
    <col width="22" customWidth="1" min="7" max="7"/>
  </cols>
  <sheetData>
    <row r="1">
      <c r="A1" s="1" t="inlineStr">
        <is>
          <t>Runway / Cash Logic</t>
        </is>
      </c>
    </row>
    <row r="3">
      <c r="A3" s="2" t="inlineStr">
        <is>
          <t>Year</t>
        </is>
      </c>
      <c r="B3" s="2" t="inlineStr">
        <is>
          <t>Opening Cash</t>
        </is>
      </c>
      <c r="C3" s="2" t="inlineStr">
        <is>
          <t>Free Cash Flow</t>
        </is>
      </c>
      <c r="D3" s="2" t="inlineStr">
        <is>
          <t>Equity Raise</t>
        </is>
      </c>
      <c r="E3" s="2" t="inlineStr">
        <is>
          <t>Closing Cash</t>
        </is>
      </c>
      <c r="F3" s="2" t="inlineStr">
        <is>
          <t>Months Runway</t>
        </is>
      </c>
      <c r="G3" s="2" t="inlineStr">
        <is>
          <t>Note</t>
        </is>
      </c>
    </row>
    <row r="4">
      <c r="A4" s="4" t="inlineStr">
        <is>
          <t>Year 1</t>
        </is>
      </c>
      <c r="B4" s="9" t="n">
        <v>50000</v>
      </c>
      <c r="C4" s="9">
        <f>3_Statement!B12</f>
        <v/>
      </c>
      <c r="D4" s="9" t="n">
        <v>250000</v>
      </c>
      <c r="E4" s="9">
        <f>B4+C4+D4</f>
        <v/>
      </c>
      <c r="F4" s="11">
        <f>IFERROR(E4/(Opex_Hiring!G4/12),0)</f>
        <v/>
      </c>
      <c r="G4" s="4" t="inlineStr">
        <is>
          <t>Initial growth capital</t>
        </is>
      </c>
    </row>
    <row r="5">
      <c r="A5" s="4" t="inlineStr">
        <is>
          <t>Year 2</t>
        </is>
      </c>
      <c r="B5" s="9">
        <f>E4</f>
        <v/>
      </c>
      <c r="C5" s="9">
        <f>3_Statement!C12</f>
        <v/>
      </c>
      <c r="D5" s="9" t="n">
        <v>350000</v>
      </c>
      <c r="E5" s="9">
        <f>B5+C5+D5</f>
        <v/>
      </c>
      <c r="F5" s="11">
        <f>IFERROR(E5/(Opex_Hiring!G5/12),0)</f>
        <v/>
      </c>
      <c r="G5" s="4" t="inlineStr">
        <is>
          <t>Initial growth capital</t>
        </is>
      </c>
    </row>
    <row r="6">
      <c r="A6" s="4" t="inlineStr">
        <is>
          <t>Year 3</t>
        </is>
      </c>
      <c r="B6" s="9">
        <f>E5</f>
        <v/>
      </c>
      <c r="C6" s="9">
        <f>3_Statement!D12</f>
        <v/>
      </c>
      <c r="D6" s="9" t="n">
        <v>0</v>
      </c>
      <c r="E6" s="9">
        <f>B6+C6+D6</f>
        <v/>
      </c>
      <c r="F6" s="11">
        <f>IFERROR(E6/(Opex_Hiring!G6/12),0)</f>
        <v/>
      </c>
      <c r="G6" s="4" t="inlineStr"/>
    </row>
    <row r="7">
      <c r="A7" s="4" t="inlineStr">
        <is>
          <t>Year 4</t>
        </is>
      </c>
      <c r="B7" s="9">
        <f>E6</f>
        <v/>
      </c>
      <c r="C7" s="9">
        <f>3_Statement!E12</f>
        <v/>
      </c>
      <c r="D7" s="9" t="n">
        <v>0</v>
      </c>
      <c r="E7" s="9">
        <f>B7+C7+D7</f>
        <v/>
      </c>
      <c r="F7" s="11">
        <f>IFERROR(E7/(Opex_Hiring!G7/12),0)</f>
        <v/>
      </c>
      <c r="G7" s="4" t="inlineStr"/>
    </row>
    <row r="8">
      <c r="A8" s="4" t="inlineStr">
        <is>
          <t>Year 5</t>
        </is>
      </c>
      <c r="B8" s="9">
        <f>E7</f>
        <v/>
      </c>
      <c r="C8" s="9">
        <f>3_Statement!F12</f>
        <v/>
      </c>
      <c r="D8" s="9" t="n">
        <v>0</v>
      </c>
      <c r="E8" s="9">
        <f>B8+C8+D8</f>
        <v/>
      </c>
      <c r="F8" s="11">
        <f>IFERROR(E8/(Opex_Hiring!G8/12),0)</f>
        <v/>
      </c>
      <c r="G8" s="4" t="inlineStr"/>
    </row>
    <row r="9">
      <c r="A9" s="4" t="inlineStr">
        <is>
          <t>Year 6</t>
        </is>
      </c>
      <c r="B9" s="9">
        <f>E8</f>
        <v/>
      </c>
      <c r="C9" s="9">
        <f>3_Statement!G12</f>
        <v/>
      </c>
      <c r="D9" s="9" t="n">
        <v>0</v>
      </c>
      <c r="E9" s="9">
        <f>B9+C9+D9</f>
        <v/>
      </c>
      <c r="F9" s="11">
        <f>IFERROR(E9/(Opex_Hiring!G9/12),0)</f>
        <v/>
      </c>
      <c r="G9" s="4" t="inlineStr"/>
    </row>
    <row r="10">
      <c r="A10" s="4" t="inlineStr">
        <is>
          <t>Year 7</t>
        </is>
      </c>
      <c r="B10" s="9">
        <f>E9</f>
        <v/>
      </c>
      <c r="C10" s="9">
        <f>3_Statement!H12</f>
        <v/>
      </c>
      <c r="D10" s="9" t="n">
        <v>0</v>
      </c>
      <c r="E10" s="9">
        <f>B10+C10+D10</f>
        <v/>
      </c>
      <c r="F10" s="11">
        <f>IFERROR(E10/(Opex_Hiring!G10/12),0)</f>
        <v/>
      </c>
      <c r="G10" s="4" t="inlineStr"/>
    </row>
    <row r="11">
      <c r="A11" s="4" t="inlineStr">
        <is>
          <t>Year 8</t>
        </is>
      </c>
      <c r="B11" s="9">
        <f>E10</f>
        <v/>
      </c>
      <c r="C11" s="9">
        <f>3_Statement!I12</f>
        <v/>
      </c>
      <c r="D11" s="9" t="n">
        <v>0</v>
      </c>
      <c r="E11" s="9">
        <f>B11+C11+D11</f>
        <v/>
      </c>
      <c r="F11" s="11">
        <f>IFERROR(E11/(Opex_Hiring!G11/12),0)</f>
        <v/>
      </c>
      <c r="G11" s="4" t="inlineStr"/>
    </row>
    <row r="12">
      <c r="A12" s="4" t="inlineStr">
        <is>
          <t>Year 9</t>
        </is>
      </c>
      <c r="B12" s="9">
        <f>E11</f>
        <v/>
      </c>
      <c r="C12" s="9">
        <f>3_Statement!J12</f>
        <v/>
      </c>
      <c r="D12" s="9" t="n">
        <v>0</v>
      </c>
      <c r="E12" s="9">
        <f>B12+C12+D12</f>
        <v/>
      </c>
      <c r="F12" s="11">
        <f>IFERROR(E12/(Opex_Hiring!G12/12),0)</f>
        <v/>
      </c>
      <c r="G12" s="4" t="inlineStr"/>
    </row>
    <row r="13">
      <c r="A13" s="4" t="inlineStr">
        <is>
          <t>Year 10</t>
        </is>
      </c>
      <c r="B13" s="9">
        <f>E12</f>
        <v/>
      </c>
      <c r="C13" s="9">
        <f>3_Statement!K12</f>
        <v/>
      </c>
      <c r="D13" s="9" t="n">
        <v>0</v>
      </c>
      <c r="E13" s="9">
        <f>B13+C13+D13</f>
        <v/>
      </c>
      <c r="F13" s="11">
        <f>IFERROR(E13/(Opex_Hiring!G13/12),0)</f>
        <v/>
      </c>
      <c r="G13" s="4" t="inlineStr"/>
    </row>
  </sheetData>
  <mergeCells count="1">
    <mergeCell ref="A1:G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>
      <c r="A1" s="1" t="inlineStr">
        <is>
          <t>Unit Economics</t>
        </is>
      </c>
    </row>
    <row r="3">
      <c r="A3" s="3" t="inlineStr">
        <is>
          <t>Average monthly revenue / client</t>
        </is>
      </c>
      <c r="B3" s="9" t="n">
        <v>400</v>
      </c>
    </row>
    <row r="4">
      <c r="A4" s="3" t="inlineStr">
        <is>
          <t>Gross margin %</t>
        </is>
      </c>
      <c r="B4" s="10" t="n">
        <v>0.72</v>
      </c>
    </row>
    <row r="5">
      <c r="A5" s="3" t="inlineStr">
        <is>
          <t>Gross profit / client / month</t>
        </is>
      </c>
      <c r="B5" s="9">
        <f>B3*B4</f>
        <v/>
      </c>
    </row>
    <row r="6">
      <c r="A6" s="3" t="inlineStr">
        <is>
          <t>Target CAC</t>
        </is>
      </c>
      <c r="B6" s="9" t="n">
        <v>900</v>
      </c>
    </row>
    <row r="7">
      <c r="A7" s="3" t="inlineStr">
        <is>
          <t>Gross payback period (months)</t>
        </is>
      </c>
      <c r="B7" s="11">
        <f>B6/B5</f>
        <v/>
      </c>
    </row>
    <row r="8">
      <c r="A8" s="3" t="inlineStr">
        <is>
          <t>Annual gross profit / client</t>
        </is>
      </c>
      <c r="B8" s="9">
        <f>B5*12</f>
        <v/>
      </c>
    </row>
    <row r="9">
      <c r="A9" s="3" t="inlineStr">
        <is>
          <t>LTV in months</t>
        </is>
      </c>
      <c r="B9" s="11" t="n">
        <v>36</v>
      </c>
    </row>
    <row r="10">
      <c r="A10" s="3" t="inlineStr">
        <is>
          <t>LTV gross profit</t>
        </is>
      </c>
      <c r="B10" s="9">
        <f>B8*B9</f>
        <v/>
      </c>
    </row>
    <row r="11">
      <c r="A11" s="3" t="inlineStr">
        <is>
          <t>LTV / CAC</t>
        </is>
      </c>
      <c r="B11" s="11">
        <f>B10/B6</f>
        <v/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63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10" customWidth="1" min="3" max="3"/>
    <col width="15" customWidth="1" min="4" max="4"/>
    <col width="14" customWidth="1" min="5" max="5"/>
    <col width="12" customWidth="1" min="6" max="6"/>
    <col width="14" customWidth="1" min="7" max="7"/>
    <col width="10" customWidth="1" min="8" max="8"/>
    <col width="14" customWidth="1" min="9" max="9"/>
  </cols>
  <sheetData>
    <row r="1">
      <c r="A1" s="1" t="inlineStr">
        <is>
          <t>60-Month Revenue Ramp</t>
        </is>
      </c>
    </row>
    <row r="3">
      <c r="A3" s="2" t="inlineStr">
        <is>
          <t>Month</t>
        </is>
      </c>
      <c r="B3" s="2" t="inlineStr">
        <is>
          <t>Year</t>
        </is>
      </c>
      <c r="C3" s="2" t="inlineStr">
        <is>
          <t>Clients</t>
        </is>
      </c>
      <c r="D3" s="2" t="inlineStr">
        <is>
          <t>Avg MRR / client</t>
        </is>
      </c>
      <c r="E3" s="2" t="inlineStr">
        <is>
          <t>MRR</t>
        </is>
      </c>
      <c r="F3" s="2" t="inlineStr">
        <is>
          <t>New Clients</t>
        </is>
      </c>
      <c r="G3" s="2" t="inlineStr">
        <is>
          <t>Churned Clients</t>
        </is>
      </c>
      <c r="H3" s="2" t="inlineStr">
        <is>
          <t>Net New</t>
        </is>
      </c>
      <c r="I3" s="2" t="inlineStr">
        <is>
          <t>ARR</t>
        </is>
      </c>
    </row>
    <row r="4">
      <c r="A4" s="4" t="n">
        <v>1</v>
      </c>
      <c r="B4" s="4" t="n">
        <v>1</v>
      </c>
      <c r="C4" s="4" t="n">
        <v>4</v>
      </c>
      <c r="D4" s="9" t="n">
        <v>400</v>
      </c>
      <c r="E4" s="9">
        <f>C4*D4</f>
        <v/>
      </c>
      <c r="F4" s="4" t="n">
        <v>0</v>
      </c>
      <c r="G4" s="4" t="n">
        <v>0</v>
      </c>
      <c r="H4" s="4" t="n">
        <v>0</v>
      </c>
      <c r="I4" s="9">
        <f>E4*12</f>
        <v/>
      </c>
    </row>
    <row r="5">
      <c r="A5" s="4" t="n">
        <v>2</v>
      </c>
      <c r="B5" s="4" t="n">
        <v>1</v>
      </c>
      <c r="C5" s="4" t="n">
        <v>5</v>
      </c>
      <c r="D5" s="9" t="n">
        <v>400</v>
      </c>
      <c r="E5" s="9">
        <f>C5*D5</f>
        <v/>
      </c>
      <c r="F5" s="4">
        <f>MAX(H5+G5,0)</f>
        <v/>
      </c>
      <c r="G5" s="4">
        <f>ROUND(C4*Control_Panel!B11/12,0)</f>
        <v/>
      </c>
      <c r="H5" s="4">
        <f>C5-C4</f>
        <v/>
      </c>
      <c r="I5" s="9">
        <f>E5*12</f>
        <v/>
      </c>
    </row>
    <row r="6">
      <c r="A6" s="4" t="n">
        <v>3</v>
      </c>
      <c r="B6" s="4" t="n">
        <v>1</v>
      </c>
      <c r="C6" s="4" t="n">
        <v>6</v>
      </c>
      <c r="D6" s="9" t="n">
        <v>400</v>
      </c>
      <c r="E6" s="9">
        <f>C6*D6</f>
        <v/>
      </c>
      <c r="F6" s="4">
        <f>MAX(H6+G6,0)</f>
        <v/>
      </c>
      <c r="G6" s="4">
        <f>ROUND(C5*Control_Panel!B11/12,0)</f>
        <v/>
      </c>
      <c r="H6" s="4">
        <f>C6-C5</f>
        <v/>
      </c>
      <c r="I6" s="9">
        <f>E6*12</f>
        <v/>
      </c>
    </row>
    <row r="7">
      <c r="A7" s="4" t="n">
        <v>4</v>
      </c>
      <c r="B7" s="4" t="n">
        <v>1</v>
      </c>
      <c r="C7" s="4" t="n">
        <v>7</v>
      </c>
      <c r="D7" s="9" t="n">
        <v>400</v>
      </c>
      <c r="E7" s="9">
        <f>C7*D7</f>
        <v/>
      </c>
      <c r="F7" s="4">
        <f>MAX(H7+G7,0)</f>
        <v/>
      </c>
      <c r="G7" s="4">
        <f>ROUND(C6*Control_Panel!B11/12,0)</f>
        <v/>
      </c>
      <c r="H7" s="4">
        <f>C7-C6</f>
        <v/>
      </c>
      <c r="I7" s="9">
        <f>E7*12</f>
        <v/>
      </c>
    </row>
    <row r="8">
      <c r="A8" s="4" t="n">
        <v>5</v>
      </c>
      <c r="B8" s="4" t="n">
        <v>1</v>
      </c>
      <c r="C8" s="4" t="n">
        <v>9</v>
      </c>
      <c r="D8" s="9" t="n">
        <v>400</v>
      </c>
      <c r="E8" s="9">
        <f>C8*D8</f>
        <v/>
      </c>
      <c r="F8" s="4">
        <f>MAX(H8+G8,0)</f>
        <v/>
      </c>
      <c r="G8" s="4">
        <f>ROUND(C7*Control_Panel!B11/12,0)</f>
        <v/>
      </c>
      <c r="H8" s="4">
        <f>C8-C7</f>
        <v/>
      </c>
      <c r="I8" s="9">
        <f>E8*12</f>
        <v/>
      </c>
    </row>
    <row r="9">
      <c r="A9" s="4" t="n">
        <v>6</v>
      </c>
      <c r="B9" s="4" t="n">
        <v>1</v>
      </c>
      <c r="C9" s="4" t="n">
        <v>10</v>
      </c>
      <c r="D9" s="9" t="n">
        <v>400</v>
      </c>
      <c r="E9" s="9">
        <f>C9*D9</f>
        <v/>
      </c>
      <c r="F9" s="4">
        <f>MAX(H9+G9,0)</f>
        <v/>
      </c>
      <c r="G9" s="4">
        <f>ROUND(C8*Control_Panel!B11/12,0)</f>
        <v/>
      </c>
      <c r="H9" s="4">
        <f>C9-C8</f>
        <v/>
      </c>
      <c r="I9" s="9">
        <f>E9*12</f>
        <v/>
      </c>
    </row>
    <row r="10">
      <c r="A10" s="4" t="n">
        <v>7</v>
      </c>
      <c r="B10" s="4" t="n">
        <v>1</v>
      </c>
      <c r="C10" s="4" t="n">
        <v>11</v>
      </c>
      <c r="D10" s="9" t="n">
        <v>400</v>
      </c>
      <c r="E10" s="9">
        <f>C10*D10</f>
        <v/>
      </c>
      <c r="F10" s="4">
        <f>MAX(H10+G10,0)</f>
        <v/>
      </c>
      <c r="G10" s="4">
        <f>ROUND(C9*Control_Panel!B11/12,0)</f>
        <v/>
      </c>
      <c r="H10" s="4">
        <f>C10-C9</f>
        <v/>
      </c>
      <c r="I10" s="9">
        <f>E10*12</f>
        <v/>
      </c>
    </row>
    <row r="11">
      <c r="A11" s="4" t="n">
        <v>8</v>
      </c>
      <c r="B11" s="4" t="n">
        <v>1</v>
      </c>
      <c r="C11" s="4" t="n">
        <v>12</v>
      </c>
      <c r="D11" s="9" t="n">
        <v>400</v>
      </c>
      <c r="E11" s="9">
        <f>C11*D11</f>
        <v/>
      </c>
      <c r="F11" s="4">
        <f>MAX(H11+G11,0)</f>
        <v/>
      </c>
      <c r="G11" s="4">
        <f>ROUND(C10*Control_Panel!B11/12,0)</f>
        <v/>
      </c>
      <c r="H11" s="4">
        <f>C11-C10</f>
        <v/>
      </c>
      <c r="I11" s="9">
        <f>E11*12</f>
        <v/>
      </c>
    </row>
    <row r="12">
      <c r="A12" s="4" t="n">
        <v>9</v>
      </c>
      <c r="B12" s="4" t="n">
        <v>1</v>
      </c>
      <c r="C12" s="4" t="n">
        <v>13</v>
      </c>
      <c r="D12" s="9" t="n">
        <v>400</v>
      </c>
      <c r="E12" s="9">
        <f>C12*D12</f>
        <v/>
      </c>
      <c r="F12" s="4">
        <f>MAX(H12+G12,0)</f>
        <v/>
      </c>
      <c r="G12" s="4">
        <f>ROUND(C11*Control_Panel!B11/12,0)</f>
        <v/>
      </c>
      <c r="H12" s="4">
        <f>C12-C11</f>
        <v/>
      </c>
      <c r="I12" s="9">
        <f>E12*12</f>
        <v/>
      </c>
    </row>
    <row r="13">
      <c r="A13" s="4" t="n">
        <v>10</v>
      </c>
      <c r="B13" s="4" t="n">
        <v>1</v>
      </c>
      <c r="C13" s="4" t="n">
        <v>14</v>
      </c>
      <c r="D13" s="9" t="n">
        <v>400</v>
      </c>
      <c r="E13" s="9">
        <f>C13*D13</f>
        <v/>
      </c>
      <c r="F13" s="4">
        <f>MAX(H13+G13,0)</f>
        <v/>
      </c>
      <c r="G13" s="4">
        <f>ROUND(C12*Control_Panel!B11/12,0)</f>
        <v/>
      </c>
      <c r="H13" s="4">
        <f>C13-C12</f>
        <v/>
      </c>
      <c r="I13" s="9">
        <f>E13*12</f>
        <v/>
      </c>
    </row>
    <row r="14">
      <c r="A14" s="4" t="n">
        <v>11</v>
      </c>
      <c r="B14" s="4" t="n">
        <v>1</v>
      </c>
      <c r="C14" s="4" t="n">
        <v>15</v>
      </c>
      <c r="D14" s="9" t="n">
        <v>400</v>
      </c>
      <c r="E14" s="9">
        <f>C14*D14</f>
        <v/>
      </c>
      <c r="F14" s="4">
        <f>MAX(H14+G14,0)</f>
        <v/>
      </c>
      <c r="G14" s="4">
        <f>ROUND(C13*Control_Panel!B11/12,0)</f>
        <v/>
      </c>
      <c r="H14" s="4">
        <f>C14-C13</f>
        <v/>
      </c>
      <c r="I14" s="9">
        <f>E14*12</f>
        <v/>
      </c>
    </row>
    <row r="15">
      <c r="A15" s="4" t="n">
        <v>12</v>
      </c>
      <c r="B15" s="4" t="n">
        <v>1</v>
      </c>
      <c r="C15" s="4" t="n">
        <v>16</v>
      </c>
      <c r="D15" s="9" t="n">
        <v>400</v>
      </c>
      <c r="E15" s="9">
        <f>C15*D15</f>
        <v/>
      </c>
      <c r="F15" s="4">
        <f>MAX(H15+G15,0)</f>
        <v/>
      </c>
      <c r="G15" s="4">
        <f>ROUND(C14*Control_Panel!B11/12,0)</f>
        <v/>
      </c>
      <c r="H15" s="4">
        <f>C15-C14</f>
        <v/>
      </c>
      <c r="I15" s="9">
        <f>E15*12</f>
        <v/>
      </c>
    </row>
    <row r="16">
      <c r="A16" s="4" t="n">
        <v>13</v>
      </c>
      <c r="B16" s="4" t="n">
        <v>2</v>
      </c>
      <c r="C16" s="4" t="n">
        <v>18</v>
      </c>
      <c r="D16" s="9" t="n">
        <v>400</v>
      </c>
      <c r="E16" s="9">
        <f>C16*D16</f>
        <v/>
      </c>
      <c r="F16" s="4">
        <f>MAX(H16+G16,0)</f>
        <v/>
      </c>
      <c r="G16" s="4">
        <f>ROUND(C15*Control_Panel!B11/12,0)</f>
        <v/>
      </c>
      <c r="H16" s="4">
        <f>C16-C15</f>
        <v/>
      </c>
      <c r="I16" s="9">
        <f>E16*12</f>
        <v/>
      </c>
    </row>
    <row r="17">
      <c r="A17" s="4" t="n">
        <v>14</v>
      </c>
      <c r="B17" s="4" t="n">
        <v>2</v>
      </c>
      <c r="C17" s="4" t="n">
        <v>19</v>
      </c>
      <c r="D17" s="9" t="n">
        <v>400</v>
      </c>
      <c r="E17" s="9">
        <f>C17*D17</f>
        <v/>
      </c>
      <c r="F17" s="4">
        <f>MAX(H17+G17,0)</f>
        <v/>
      </c>
      <c r="G17" s="4">
        <f>ROUND(C16*Control_Panel!B11/12,0)</f>
        <v/>
      </c>
      <c r="H17" s="4">
        <f>C17-C16</f>
        <v/>
      </c>
      <c r="I17" s="9">
        <f>E17*12</f>
        <v/>
      </c>
    </row>
    <row r="18">
      <c r="A18" s="4" t="n">
        <v>15</v>
      </c>
      <c r="B18" s="4" t="n">
        <v>2</v>
      </c>
      <c r="C18" s="4" t="n">
        <v>20</v>
      </c>
      <c r="D18" s="9" t="n">
        <v>400</v>
      </c>
      <c r="E18" s="9">
        <f>C18*D18</f>
        <v/>
      </c>
      <c r="F18" s="4">
        <f>MAX(H18+G18,0)</f>
        <v/>
      </c>
      <c r="G18" s="4">
        <f>ROUND(C17*Control_Panel!B11/12,0)</f>
        <v/>
      </c>
      <c r="H18" s="4">
        <f>C18-C17</f>
        <v/>
      </c>
      <c r="I18" s="9">
        <f>E18*12</f>
        <v/>
      </c>
    </row>
    <row r="19">
      <c r="A19" s="4" t="n">
        <v>16</v>
      </c>
      <c r="B19" s="4" t="n">
        <v>2</v>
      </c>
      <c r="C19" s="4" t="n">
        <v>21</v>
      </c>
      <c r="D19" s="9" t="n">
        <v>400</v>
      </c>
      <c r="E19" s="9">
        <f>C19*D19</f>
        <v/>
      </c>
      <c r="F19" s="4">
        <f>MAX(H19+G19,0)</f>
        <v/>
      </c>
      <c r="G19" s="4">
        <f>ROUND(C18*Control_Panel!B11/12,0)</f>
        <v/>
      </c>
      <c r="H19" s="4">
        <f>C19-C18</f>
        <v/>
      </c>
      <c r="I19" s="9">
        <f>E19*12</f>
        <v/>
      </c>
    </row>
    <row r="20">
      <c r="A20" s="4" t="n">
        <v>17</v>
      </c>
      <c r="B20" s="4" t="n">
        <v>2</v>
      </c>
      <c r="C20" s="4" t="n">
        <v>22</v>
      </c>
      <c r="D20" s="9" t="n">
        <v>400</v>
      </c>
      <c r="E20" s="9">
        <f>C20*D20</f>
        <v/>
      </c>
      <c r="F20" s="4">
        <f>MAX(H20+G20,0)</f>
        <v/>
      </c>
      <c r="G20" s="4">
        <f>ROUND(C19*Control_Panel!B11/12,0)</f>
        <v/>
      </c>
      <c r="H20" s="4">
        <f>C20-C19</f>
        <v/>
      </c>
      <c r="I20" s="9">
        <f>E20*12</f>
        <v/>
      </c>
    </row>
    <row r="21">
      <c r="A21" s="4" t="n">
        <v>18</v>
      </c>
      <c r="B21" s="4" t="n">
        <v>2</v>
      </c>
      <c r="C21" s="4" t="n">
        <v>23</v>
      </c>
      <c r="D21" s="9" t="n">
        <v>400</v>
      </c>
      <c r="E21" s="9">
        <f>C21*D21</f>
        <v/>
      </c>
      <c r="F21" s="4">
        <f>MAX(H21+G21,0)</f>
        <v/>
      </c>
      <c r="G21" s="4">
        <f>ROUND(C20*Control_Panel!B11/12,0)</f>
        <v/>
      </c>
      <c r="H21" s="4">
        <f>C21-C20</f>
        <v/>
      </c>
      <c r="I21" s="9">
        <f>E21*12</f>
        <v/>
      </c>
    </row>
    <row r="22">
      <c r="A22" s="4" t="n">
        <v>19</v>
      </c>
      <c r="B22" s="4" t="n">
        <v>2</v>
      </c>
      <c r="C22" s="4" t="n">
        <v>24</v>
      </c>
      <c r="D22" s="9" t="n">
        <v>400</v>
      </c>
      <c r="E22" s="9">
        <f>C22*D22</f>
        <v/>
      </c>
      <c r="F22" s="4">
        <f>MAX(H22+G22,0)</f>
        <v/>
      </c>
      <c r="G22" s="4">
        <f>ROUND(C21*Control_Panel!B11/12,0)</f>
        <v/>
      </c>
      <c r="H22" s="4">
        <f>C22-C21</f>
        <v/>
      </c>
      <c r="I22" s="9">
        <f>E22*12</f>
        <v/>
      </c>
    </row>
    <row r="23">
      <c r="A23" s="4" t="n">
        <v>20</v>
      </c>
      <c r="B23" s="4" t="n">
        <v>2</v>
      </c>
      <c r="C23" s="4" t="n">
        <v>25</v>
      </c>
      <c r="D23" s="9" t="n">
        <v>400</v>
      </c>
      <c r="E23" s="9">
        <f>C23*D23</f>
        <v/>
      </c>
      <c r="F23" s="4">
        <f>MAX(H23+G23,0)</f>
        <v/>
      </c>
      <c r="G23" s="4">
        <f>ROUND(C22*Control_Panel!B11/12,0)</f>
        <v/>
      </c>
      <c r="H23" s="4">
        <f>C23-C22</f>
        <v/>
      </c>
      <c r="I23" s="9">
        <f>E23*12</f>
        <v/>
      </c>
    </row>
    <row r="24">
      <c r="A24" s="4" t="n">
        <v>21</v>
      </c>
      <c r="B24" s="4" t="n">
        <v>2</v>
      </c>
      <c r="C24" s="4" t="n">
        <v>27</v>
      </c>
      <c r="D24" s="9" t="n">
        <v>400</v>
      </c>
      <c r="E24" s="9">
        <f>C24*D24</f>
        <v/>
      </c>
      <c r="F24" s="4">
        <f>MAX(H24+G24,0)</f>
        <v/>
      </c>
      <c r="G24" s="4">
        <f>ROUND(C23*Control_Panel!B11/12,0)</f>
        <v/>
      </c>
      <c r="H24" s="4">
        <f>C24-C23</f>
        <v/>
      </c>
      <c r="I24" s="9">
        <f>E24*12</f>
        <v/>
      </c>
    </row>
    <row r="25">
      <c r="A25" s="4" t="n">
        <v>22</v>
      </c>
      <c r="B25" s="4" t="n">
        <v>2</v>
      </c>
      <c r="C25" s="4" t="n">
        <v>28</v>
      </c>
      <c r="D25" s="9" t="n">
        <v>400</v>
      </c>
      <c r="E25" s="9">
        <f>C25*D25</f>
        <v/>
      </c>
      <c r="F25" s="4">
        <f>MAX(H25+G25,0)</f>
        <v/>
      </c>
      <c r="G25" s="4">
        <f>ROUND(C24*Control_Panel!B11/12,0)</f>
        <v/>
      </c>
      <c r="H25" s="4">
        <f>C25-C24</f>
        <v/>
      </c>
      <c r="I25" s="9">
        <f>E25*12</f>
        <v/>
      </c>
    </row>
    <row r="26">
      <c r="A26" s="4" t="n">
        <v>23</v>
      </c>
      <c r="B26" s="4" t="n">
        <v>2</v>
      </c>
      <c r="C26" s="4" t="n">
        <v>29</v>
      </c>
      <c r="D26" s="9" t="n">
        <v>400</v>
      </c>
      <c r="E26" s="9">
        <f>C26*D26</f>
        <v/>
      </c>
      <c r="F26" s="4">
        <f>MAX(H26+G26,0)</f>
        <v/>
      </c>
      <c r="G26" s="4">
        <f>ROUND(C25*Control_Panel!B11/12,0)</f>
        <v/>
      </c>
      <c r="H26" s="4">
        <f>C26-C25</f>
        <v/>
      </c>
      <c r="I26" s="9">
        <f>E26*12</f>
        <v/>
      </c>
    </row>
    <row r="27">
      <c r="A27" s="4" t="n">
        <v>24</v>
      </c>
      <c r="B27" s="4" t="n">
        <v>2</v>
      </c>
      <c r="C27" s="4" t="n">
        <v>30</v>
      </c>
      <c r="D27" s="9" t="n">
        <v>400</v>
      </c>
      <c r="E27" s="9">
        <f>C27*D27</f>
        <v/>
      </c>
      <c r="F27" s="4">
        <f>MAX(H27+G27,0)</f>
        <v/>
      </c>
      <c r="G27" s="4">
        <f>ROUND(C26*Control_Panel!B11/12,0)</f>
        <v/>
      </c>
      <c r="H27" s="4">
        <f>C27-C26</f>
        <v/>
      </c>
      <c r="I27" s="9">
        <f>E27*12</f>
        <v/>
      </c>
    </row>
    <row r="28">
      <c r="A28" s="4" t="n">
        <v>25</v>
      </c>
      <c r="B28" s="4" t="n">
        <v>3</v>
      </c>
      <c r="C28" s="4" t="n">
        <v>40</v>
      </c>
      <c r="D28" s="9" t="n">
        <v>401.39</v>
      </c>
      <c r="E28" s="9">
        <f>C28*D28</f>
        <v/>
      </c>
      <c r="F28" s="4">
        <f>MAX(H28+G28,0)</f>
        <v/>
      </c>
      <c r="G28" s="4">
        <f>ROUND(C27*Control_Panel!B11/12,0)</f>
        <v/>
      </c>
      <c r="H28" s="4">
        <f>C28-C27</f>
        <v/>
      </c>
      <c r="I28" s="9">
        <f>E28*12</f>
        <v/>
      </c>
    </row>
    <row r="29">
      <c r="A29" s="4" t="n">
        <v>26</v>
      </c>
      <c r="B29" s="4" t="n">
        <v>3</v>
      </c>
      <c r="C29" s="4" t="n">
        <v>51</v>
      </c>
      <c r="D29" s="9" t="n">
        <v>402.78</v>
      </c>
      <c r="E29" s="9">
        <f>C29*D29</f>
        <v/>
      </c>
      <c r="F29" s="4">
        <f>MAX(H29+G29,0)</f>
        <v/>
      </c>
      <c r="G29" s="4">
        <f>ROUND(C28*Control_Panel!B11/12,0)</f>
        <v/>
      </c>
      <c r="H29" s="4">
        <f>C29-C28</f>
        <v/>
      </c>
      <c r="I29" s="9">
        <f>E29*12</f>
        <v/>
      </c>
    </row>
    <row r="30">
      <c r="A30" s="4" t="n">
        <v>27</v>
      </c>
      <c r="B30" s="4" t="n">
        <v>3</v>
      </c>
      <c r="C30" s="4" t="n">
        <v>61</v>
      </c>
      <c r="D30" s="9" t="n">
        <v>404.17</v>
      </c>
      <c r="E30" s="9">
        <f>C30*D30</f>
        <v/>
      </c>
      <c r="F30" s="4">
        <f>MAX(H30+G30,0)</f>
        <v/>
      </c>
      <c r="G30" s="4">
        <f>ROUND(C29*Control_Panel!B11/12,0)</f>
        <v/>
      </c>
      <c r="H30" s="4">
        <f>C30-C29</f>
        <v/>
      </c>
      <c r="I30" s="9">
        <f>E30*12</f>
        <v/>
      </c>
    </row>
    <row r="31">
      <c r="A31" s="4" t="n">
        <v>28</v>
      </c>
      <c r="B31" s="4" t="n">
        <v>3</v>
      </c>
      <c r="C31" s="4" t="n">
        <v>71</v>
      </c>
      <c r="D31" s="9" t="n">
        <v>405.56</v>
      </c>
      <c r="E31" s="9">
        <f>C31*D31</f>
        <v/>
      </c>
      <c r="F31" s="4">
        <f>MAX(H31+G31,0)</f>
        <v/>
      </c>
      <c r="G31" s="4">
        <f>ROUND(C30*Control_Panel!B11/12,0)</f>
        <v/>
      </c>
      <c r="H31" s="4">
        <f>C31-C30</f>
        <v/>
      </c>
      <c r="I31" s="9">
        <f>E31*12</f>
        <v/>
      </c>
    </row>
    <row r="32">
      <c r="A32" s="4" t="n">
        <v>29</v>
      </c>
      <c r="B32" s="4" t="n">
        <v>3</v>
      </c>
      <c r="C32" s="4" t="n">
        <v>81</v>
      </c>
      <c r="D32" s="9" t="n">
        <v>406.94</v>
      </c>
      <c r="E32" s="9">
        <f>C32*D32</f>
        <v/>
      </c>
      <c r="F32" s="4">
        <f>MAX(H32+G32,0)</f>
        <v/>
      </c>
      <c r="G32" s="4">
        <f>ROUND(C31*Control_Panel!B11/12,0)</f>
        <v/>
      </c>
      <c r="H32" s="4">
        <f>C32-C31</f>
        <v/>
      </c>
      <c r="I32" s="9">
        <f>E32*12</f>
        <v/>
      </c>
    </row>
    <row r="33">
      <c r="A33" s="4" t="n">
        <v>30</v>
      </c>
      <c r="B33" s="4" t="n">
        <v>3</v>
      </c>
      <c r="C33" s="4" t="n">
        <v>92</v>
      </c>
      <c r="D33" s="9" t="n">
        <v>408.33</v>
      </c>
      <c r="E33" s="9">
        <f>C33*D33</f>
        <v/>
      </c>
      <c r="F33" s="4">
        <f>MAX(H33+G33,0)</f>
        <v/>
      </c>
      <c r="G33" s="4">
        <f>ROUND(C32*Control_Panel!B11/12,0)</f>
        <v/>
      </c>
      <c r="H33" s="4">
        <f>C33-C32</f>
        <v/>
      </c>
      <c r="I33" s="9">
        <f>E33*12</f>
        <v/>
      </c>
    </row>
    <row r="34">
      <c r="A34" s="4" t="n">
        <v>31</v>
      </c>
      <c r="B34" s="4" t="n">
        <v>3</v>
      </c>
      <c r="C34" s="4" t="n">
        <v>102</v>
      </c>
      <c r="D34" s="9" t="n">
        <v>409.72</v>
      </c>
      <c r="E34" s="9">
        <f>C34*D34</f>
        <v/>
      </c>
      <c r="F34" s="4">
        <f>MAX(H34+G34,0)</f>
        <v/>
      </c>
      <c r="G34" s="4">
        <f>ROUND(C33*Control_Panel!B11/12,0)</f>
        <v/>
      </c>
      <c r="H34" s="4">
        <f>C34-C33</f>
        <v/>
      </c>
      <c r="I34" s="9">
        <f>E34*12</f>
        <v/>
      </c>
    </row>
    <row r="35">
      <c r="A35" s="4" t="n">
        <v>32</v>
      </c>
      <c r="B35" s="4" t="n">
        <v>3</v>
      </c>
      <c r="C35" s="4" t="n">
        <v>112</v>
      </c>
      <c r="D35" s="9" t="n">
        <v>411.11</v>
      </c>
      <c r="E35" s="9">
        <f>C35*D35</f>
        <v/>
      </c>
      <c r="F35" s="4">
        <f>MAX(H35+G35,0)</f>
        <v/>
      </c>
      <c r="G35" s="4">
        <f>ROUND(C34*Control_Panel!B11/12,0)</f>
        <v/>
      </c>
      <c r="H35" s="4">
        <f>C35-C34</f>
        <v/>
      </c>
      <c r="I35" s="9">
        <f>E35*12</f>
        <v/>
      </c>
    </row>
    <row r="36">
      <c r="A36" s="4" t="n">
        <v>33</v>
      </c>
      <c r="B36" s="4" t="n">
        <v>3</v>
      </c>
      <c r="C36" s="4" t="n">
        <v>122</v>
      </c>
      <c r="D36" s="9" t="n">
        <v>412.5</v>
      </c>
      <c r="E36" s="9">
        <f>C36*D36</f>
        <v/>
      </c>
      <c r="F36" s="4">
        <f>MAX(H36+G36,0)</f>
        <v/>
      </c>
      <c r="G36" s="4">
        <f>ROUND(C35*Control_Panel!B11/12,0)</f>
        <v/>
      </c>
      <c r="H36" s="4">
        <f>C36-C35</f>
        <v/>
      </c>
      <c r="I36" s="9">
        <f>E36*12</f>
        <v/>
      </c>
    </row>
    <row r="37">
      <c r="A37" s="4" t="n">
        <v>34</v>
      </c>
      <c r="B37" s="4" t="n">
        <v>3</v>
      </c>
      <c r="C37" s="4" t="n">
        <v>133</v>
      </c>
      <c r="D37" s="9" t="n">
        <v>413.89</v>
      </c>
      <c r="E37" s="9">
        <f>C37*D37</f>
        <v/>
      </c>
      <c r="F37" s="4">
        <f>MAX(H37+G37,0)</f>
        <v/>
      </c>
      <c r="G37" s="4">
        <f>ROUND(C36*Control_Panel!B11/12,0)</f>
        <v/>
      </c>
      <c r="H37" s="4">
        <f>C37-C36</f>
        <v/>
      </c>
      <c r="I37" s="9">
        <f>E37*12</f>
        <v/>
      </c>
    </row>
    <row r="38">
      <c r="A38" s="4" t="n">
        <v>35</v>
      </c>
      <c r="B38" s="4" t="n">
        <v>3</v>
      </c>
      <c r="C38" s="4" t="n">
        <v>143</v>
      </c>
      <c r="D38" s="9" t="n">
        <v>415.28</v>
      </c>
      <c r="E38" s="9">
        <f>C38*D38</f>
        <v/>
      </c>
      <c r="F38" s="4">
        <f>MAX(H38+G38,0)</f>
        <v/>
      </c>
      <c r="G38" s="4">
        <f>ROUND(C37*Control_Panel!B11/12,0)</f>
        <v/>
      </c>
      <c r="H38" s="4">
        <f>C38-C37</f>
        <v/>
      </c>
      <c r="I38" s="9">
        <f>E38*12</f>
        <v/>
      </c>
    </row>
    <row r="39">
      <c r="A39" s="4" t="n">
        <v>36</v>
      </c>
      <c r="B39" s="4" t="n">
        <v>3</v>
      </c>
      <c r="C39" s="4" t="n">
        <v>153</v>
      </c>
      <c r="D39" s="9" t="n">
        <v>416.67</v>
      </c>
      <c r="E39" s="9">
        <f>C39*D39</f>
        <v/>
      </c>
      <c r="F39" s="4">
        <f>MAX(H39+G39,0)</f>
        <v/>
      </c>
      <c r="G39" s="4">
        <f>ROUND(C38*Control_Panel!B11/12,0)</f>
        <v/>
      </c>
      <c r="H39" s="4">
        <f>C39-C38</f>
        <v/>
      </c>
      <c r="I39" s="9">
        <f>E39*12</f>
        <v/>
      </c>
    </row>
    <row r="40">
      <c r="A40" s="4" t="n">
        <v>37</v>
      </c>
      <c r="B40" s="4" t="n">
        <v>4</v>
      </c>
      <c r="C40" s="4" t="n">
        <v>164</v>
      </c>
      <c r="D40" s="9" t="n">
        <v>418.06</v>
      </c>
      <c r="E40" s="9">
        <f>C40*D40</f>
        <v/>
      </c>
      <c r="F40" s="4">
        <f>MAX(H40+G40,0)</f>
        <v/>
      </c>
      <c r="G40" s="4">
        <f>ROUND(C39*Control_Panel!B11/12,0)</f>
        <v/>
      </c>
      <c r="H40" s="4">
        <f>C40-C39</f>
        <v/>
      </c>
      <c r="I40" s="9">
        <f>E40*12</f>
        <v/>
      </c>
    </row>
    <row r="41">
      <c r="A41" s="4" t="n">
        <v>38</v>
      </c>
      <c r="B41" s="4" t="n">
        <v>4</v>
      </c>
      <c r="C41" s="4" t="n">
        <v>174</v>
      </c>
      <c r="D41" s="9" t="n">
        <v>419.44</v>
      </c>
      <c r="E41" s="9">
        <f>C41*D41</f>
        <v/>
      </c>
      <c r="F41" s="4">
        <f>MAX(H41+G41,0)</f>
        <v/>
      </c>
      <c r="G41" s="4">
        <f>ROUND(C40*Control_Panel!B11/12,0)</f>
        <v/>
      </c>
      <c r="H41" s="4">
        <f>C41-C40</f>
        <v/>
      </c>
      <c r="I41" s="9">
        <f>E41*12</f>
        <v/>
      </c>
    </row>
    <row r="42">
      <c r="A42" s="4" t="n">
        <v>39</v>
      </c>
      <c r="B42" s="4" t="n">
        <v>4</v>
      </c>
      <c r="C42" s="4" t="n">
        <v>184</v>
      </c>
      <c r="D42" s="9" t="n">
        <v>420.83</v>
      </c>
      <c r="E42" s="9">
        <f>C42*D42</f>
        <v/>
      </c>
      <c r="F42" s="4">
        <f>MAX(H42+G42,0)</f>
        <v/>
      </c>
      <c r="G42" s="4">
        <f>ROUND(C41*Control_Panel!B11/12,0)</f>
        <v/>
      </c>
      <c r="H42" s="4">
        <f>C42-C41</f>
        <v/>
      </c>
      <c r="I42" s="9">
        <f>E42*12</f>
        <v/>
      </c>
    </row>
    <row r="43">
      <c r="A43" s="4" t="n">
        <v>40</v>
      </c>
      <c r="B43" s="4" t="n">
        <v>4</v>
      </c>
      <c r="C43" s="4" t="n">
        <v>194</v>
      </c>
      <c r="D43" s="9" t="n">
        <v>422.22</v>
      </c>
      <c r="E43" s="9">
        <f>C43*D43</f>
        <v/>
      </c>
      <c r="F43" s="4">
        <f>MAX(H43+G43,0)</f>
        <v/>
      </c>
      <c r="G43" s="4">
        <f>ROUND(C42*Control_Panel!B11/12,0)</f>
        <v/>
      </c>
      <c r="H43" s="4">
        <f>C43-C42</f>
        <v/>
      </c>
      <c r="I43" s="9">
        <f>E43*12</f>
        <v/>
      </c>
    </row>
    <row r="44">
      <c r="A44" s="4" t="n">
        <v>41</v>
      </c>
      <c r="B44" s="4" t="n">
        <v>4</v>
      </c>
      <c r="C44" s="4" t="n">
        <v>205</v>
      </c>
      <c r="D44" s="9" t="n">
        <v>423.61</v>
      </c>
      <c r="E44" s="9">
        <f>C44*D44</f>
        <v/>
      </c>
      <c r="F44" s="4">
        <f>MAX(H44+G44,0)</f>
        <v/>
      </c>
      <c r="G44" s="4">
        <f>ROUND(C43*Control_Panel!B11/12,0)</f>
        <v/>
      </c>
      <c r="H44" s="4">
        <f>C44-C43</f>
        <v/>
      </c>
      <c r="I44" s="9">
        <f>E44*12</f>
        <v/>
      </c>
    </row>
    <row r="45">
      <c r="A45" s="4" t="n">
        <v>42</v>
      </c>
      <c r="B45" s="4" t="n">
        <v>4</v>
      </c>
      <c r="C45" s="4" t="n">
        <v>215</v>
      </c>
      <c r="D45" s="9" t="n">
        <v>425</v>
      </c>
      <c r="E45" s="9">
        <f>C45*D45</f>
        <v/>
      </c>
      <c r="F45" s="4">
        <f>MAX(H45+G45,0)</f>
        <v/>
      </c>
      <c r="G45" s="4">
        <f>ROUND(C44*Control_Panel!B11/12,0)</f>
        <v/>
      </c>
      <c r="H45" s="4">
        <f>C45-C44</f>
        <v/>
      </c>
      <c r="I45" s="9">
        <f>E45*12</f>
        <v/>
      </c>
    </row>
    <row r="46">
      <c r="A46" s="4" t="n">
        <v>43</v>
      </c>
      <c r="B46" s="4" t="n">
        <v>4</v>
      </c>
      <c r="C46" s="4" t="n">
        <v>225</v>
      </c>
      <c r="D46" s="9" t="n">
        <v>426.39</v>
      </c>
      <c r="E46" s="9">
        <f>C46*D46</f>
        <v/>
      </c>
      <c r="F46" s="4">
        <f>MAX(H46+G46,0)</f>
        <v/>
      </c>
      <c r="G46" s="4">
        <f>ROUND(C45*Control_Panel!B11/12,0)</f>
        <v/>
      </c>
      <c r="H46" s="4">
        <f>C46-C45</f>
        <v/>
      </c>
      <c r="I46" s="9">
        <f>E46*12</f>
        <v/>
      </c>
    </row>
    <row r="47">
      <c r="A47" s="4" t="n">
        <v>44</v>
      </c>
      <c r="B47" s="4" t="n">
        <v>4</v>
      </c>
      <c r="C47" s="4" t="n">
        <v>236</v>
      </c>
      <c r="D47" s="9" t="n">
        <v>427.78</v>
      </c>
      <c r="E47" s="9">
        <f>C47*D47</f>
        <v/>
      </c>
      <c r="F47" s="4">
        <f>MAX(H47+G47,0)</f>
        <v/>
      </c>
      <c r="G47" s="4">
        <f>ROUND(C46*Control_Panel!B11/12,0)</f>
        <v/>
      </c>
      <c r="H47" s="4">
        <f>C47-C46</f>
        <v/>
      </c>
      <c r="I47" s="9">
        <f>E47*12</f>
        <v/>
      </c>
    </row>
    <row r="48">
      <c r="A48" s="4" t="n">
        <v>45</v>
      </c>
      <c r="B48" s="4" t="n">
        <v>4</v>
      </c>
      <c r="C48" s="4" t="n">
        <v>246</v>
      </c>
      <c r="D48" s="9" t="n">
        <v>429.17</v>
      </c>
      <c r="E48" s="9">
        <f>C48*D48</f>
        <v/>
      </c>
      <c r="F48" s="4">
        <f>MAX(H48+G48,0)</f>
        <v/>
      </c>
      <c r="G48" s="4">
        <f>ROUND(C47*Control_Panel!B11/12,0)</f>
        <v/>
      </c>
      <c r="H48" s="4">
        <f>C48-C47</f>
        <v/>
      </c>
      <c r="I48" s="9">
        <f>E48*12</f>
        <v/>
      </c>
    </row>
    <row r="49">
      <c r="A49" s="4" t="n">
        <v>46</v>
      </c>
      <c r="B49" s="4" t="n">
        <v>4</v>
      </c>
      <c r="C49" s="4" t="n">
        <v>256</v>
      </c>
      <c r="D49" s="9" t="n">
        <v>430.56</v>
      </c>
      <c r="E49" s="9">
        <f>C49*D49</f>
        <v/>
      </c>
      <c r="F49" s="4">
        <f>MAX(H49+G49,0)</f>
        <v/>
      </c>
      <c r="G49" s="4">
        <f>ROUND(C48*Control_Panel!B11/12,0)</f>
        <v/>
      </c>
      <c r="H49" s="4">
        <f>C49-C48</f>
        <v/>
      </c>
      <c r="I49" s="9">
        <f>E49*12</f>
        <v/>
      </c>
    </row>
    <row r="50">
      <c r="A50" s="4" t="n">
        <v>47</v>
      </c>
      <c r="B50" s="4" t="n">
        <v>4</v>
      </c>
      <c r="C50" s="4" t="n">
        <v>266</v>
      </c>
      <c r="D50" s="9" t="n">
        <v>431.94</v>
      </c>
      <c r="E50" s="9">
        <f>C50*D50</f>
        <v/>
      </c>
      <c r="F50" s="4">
        <f>MAX(H50+G50,0)</f>
        <v/>
      </c>
      <c r="G50" s="4">
        <f>ROUND(C49*Control_Panel!B11/12,0)</f>
        <v/>
      </c>
      <c r="H50" s="4">
        <f>C50-C49</f>
        <v/>
      </c>
      <c r="I50" s="9">
        <f>E50*12</f>
        <v/>
      </c>
    </row>
    <row r="51">
      <c r="A51" s="4" t="n">
        <v>48</v>
      </c>
      <c r="B51" s="4" t="n">
        <v>4</v>
      </c>
      <c r="C51" s="4" t="n">
        <v>277</v>
      </c>
      <c r="D51" s="9" t="n">
        <v>433.33</v>
      </c>
      <c r="E51" s="9">
        <f>C51*D51</f>
        <v/>
      </c>
      <c r="F51" s="4">
        <f>MAX(H51+G51,0)</f>
        <v/>
      </c>
      <c r="G51" s="4">
        <f>ROUND(C50*Control_Panel!B11/12,0)</f>
        <v/>
      </c>
      <c r="H51" s="4">
        <f>C51-C50</f>
        <v/>
      </c>
      <c r="I51" s="9">
        <f>E51*12</f>
        <v/>
      </c>
    </row>
    <row r="52">
      <c r="A52" s="4" t="n">
        <v>49</v>
      </c>
      <c r="B52" s="4" t="n">
        <v>5</v>
      </c>
      <c r="C52" s="4" t="n">
        <v>287</v>
      </c>
      <c r="D52" s="9" t="n">
        <v>434.72</v>
      </c>
      <c r="E52" s="9">
        <f>C52*D52</f>
        <v/>
      </c>
      <c r="F52" s="4">
        <f>MAX(H52+G52,0)</f>
        <v/>
      </c>
      <c r="G52" s="4">
        <f>ROUND(C51*Control_Panel!B11/12,0)</f>
        <v/>
      </c>
      <c r="H52" s="4">
        <f>C52-C51</f>
        <v/>
      </c>
      <c r="I52" s="9">
        <f>E52*12</f>
        <v/>
      </c>
    </row>
    <row r="53">
      <c r="A53" s="4" t="n">
        <v>50</v>
      </c>
      <c r="B53" s="4" t="n">
        <v>5</v>
      </c>
      <c r="C53" s="4" t="n">
        <v>297</v>
      </c>
      <c r="D53" s="9" t="n">
        <v>436.11</v>
      </c>
      <c r="E53" s="9">
        <f>C53*D53</f>
        <v/>
      </c>
      <c r="F53" s="4">
        <f>MAX(H53+G53,0)</f>
        <v/>
      </c>
      <c r="G53" s="4">
        <f>ROUND(C52*Control_Panel!B11/12,0)</f>
        <v/>
      </c>
      <c r="H53" s="4">
        <f>C53-C52</f>
        <v/>
      </c>
      <c r="I53" s="9">
        <f>E53*12</f>
        <v/>
      </c>
    </row>
    <row r="54">
      <c r="A54" s="4" t="n">
        <v>51</v>
      </c>
      <c r="B54" s="4" t="n">
        <v>5</v>
      </c>
      <c r="C54" s="4" t="n">
        <v>308</v>
      </c>
      <c r="D54" s="9" t="n">
        <v>437.5</v>
      </c>
      <c r="E54" s="9">
        <f>C54*D54</f>
        <v/>
      </c>
      <c r="F54" s="4">
        <f>MAX(H54+G54,0)</f>
        <v/>
      </c>
      <c r="G54" s="4">
        <f>ROUND(C53*Control_Panel!B11/12,0)</f>
        <v/>
      </c>
      <c r="H54" s="4">
        <f>C54-C53</f>
        <v/>
      </c>
      <c r="I54" s="9">
        <f>E54*12</f>
        <v/>
      </c>
    </row>
    <row r="55">
      <c r="A55" s="4" t="n">
        <v>52</v>
      </c>
      <c r="B55" s="4" t="n">
        <v>5</v>
      </c>
      <c r="C55" s="4" t="n">
        <v>318</v>
      </c>
      <c r="D55" s="9" t="n">
        <v>438.89</v>
      </c>
      <c r="E55" s="9">
        <f>C55*D55</f>
        <v/>
      </c>
      <c r="F55" s="4">
        <f>MAX(H55+G55,0)</f>
        <v/>
      </c>
      <c r="G55" s="4">
        <f>ROUND(C54*Control_Panel!B11/12,0)</f>
        <v/>
      </c>
      <c r="H55" s="4">
        <f>C55-C54</f>
        <v/>
      </c>
      <c r="I55" s="9">
        <f>E55*12</f>
        <v/>
      </c>
    </row>
    <row r="56">
      <c r="A56" s="4" t="n">
        <v>53</v>
      </c>
      <c r="B56" s="4" t="n">
        <v>5</v>
      </c>
      <c r="C56" s="4" t="n">
        <v>328</v>
      </c>
      <c r="D56" s="9" t="n">
        <v>440.28</v>
      </c>
      <c r="E56" s="9">
        <f>C56*D56</f>
        <v/>
      </c>
      <c r="F56" s="4">
        <f>MAX(H56+G56,0)</f>
        <v/>
      </c>
      <c r="G56" s="4">
        <f>ROUND(C55*Control_Panel!B11/12,0)</f>
        <v/>
      </c>
      <c r="H56" s="4">
        <f>C56-C55</f>
        <v/>
      </c>
      <c r="I56" s="9">
        <f>E56*12</f>
        <v/>
      </c>
    </row>
    <row r="57">
      <c r="A57" s="4" t="n">
        <v>54</v>
      </c>
      <c r="B57" s="4" t="n">
        <v>5</v>
      </c>
      <c r="C57" s="4" t="n">
        <v>338</v>
      </c>
      <c r="D57" s="9" t="n">
        <v>441.67</v>
      </c>
      <c r="E57" s="9">
        <f>C57*D57</f>
        <v/>
      </c>
      <c r="F57" s="4">
        <f>MAX(H57+G57,0)</f>
        <v/>
      </c>
      <c r="G57" s="4">
        <f>ROUND(C56*Control_Panel!B11/12,0)</f>
        <v/>
      </c>
      <c r="H57" s="4">
        <f>C57-C56</f>
        <v/>
      </c>
      <c r="I57" s="9">
        <f>E57*12</f>
        <v/>
      </c>
    </row>
    <row r="58">
      <c r="A58" s="4" t="n">
        <v>55</v>
      </c>
      <c r="B58" s="4" t="n">
        <v>5</v>
      </c>
      <c r="C58" s="4" t="n">
        <v>349</v>
      </c>
      <c r="D58" s="9" t="n">
        <v>443.06</v>
      </c>
      <c r="E58" s="9">
        <f>C58*D58</f>
        <v/>
      </c>
      <c r="F58" s="4">
        <f>MAX(H58+G58,0)</f>
        <v/>
      </c>
      <c r="G58" s="4">
        <f>ROUND(C57*Control_Panel!B11/12,0)</f>
        <v/>
      </c>
      <c r="H58" s="4">
        <f>C58-C57</f>
        <v/>
      </c>
      <c r="I58" s="9">
        <f>E58*12</f>
        <v/>
      </c>
    </row>
    <row r="59">
      <c r="A59" s="4" t="n">
        <v>56</v>
      </c>
      <c r="B59" s="4" t="n">
        <v>5</v>
      </c>
      <c r="C59" s="4" t="n">
        <v>359</v>
      </c>
      <c r="D59" s="9" t="n">
        <v>444.44</v>
      </c>
      <c r="E59" s="9">
        <f>C59*D59</f>
        <v/>
      </c>
      <c r="F59" s="4">
        <f>MAX(H59+G59,0)</f>
        <v/>
      </c>
      <c r="G59" s="4">
        <f>ROUND(C58*Control_Panel!B11/12,0)</f>
        <v/>
      </c>
      <c r="H59" s="4">
        <f>C59-C58</f>
        <v/>
      </c>
      <c r="I59" s="9">
        <f>E59*12</f>
        <v/>
      </c>
    </row>
    <row r="60">
      <c r="A60" s="4" t="n">
        <v>57</v>
      </c>
      <c r="B60" s="4" t="n">
        <v>5</v>
      </c>
      <c r="C60" s="4" t="n">
        <v>369</v>
      </c>
      <c r="D60" s="9" t="n">
        <v>445.83</v>
      </c>
      <c r="E60" s="9">
        <f>C60*D60</f>
        <v/>
      </c>
      <c r="F60" s="4">
        <f>MAX(H60+G60,0)</f>
        <v/>
      </c>
      <c r="G60" s="4">
        <f>ROUND(C59*Control_Panel!B11/12,0)</f>
        <v/>
      </c>
      <c r="H60" s="4">
        <f>C60-C59</f>
        <v/>
      </c>
      <c r="I60" s="9">
        <f>E60*12</f>
        <v/>
      </c>
    </row>
    <row r="61">
      <c r="A61" s="4" t="n">
        <v>58</v>
      </c>
      <c r="B61" s="4" t="n">
        <v>5</v>
      </c>
      <c r="C61" s="4" t="n">
        <v>379</v>
      </c>
      <c r="D61" s="9" t="n">
        <v>447.22</v>
      </c>
      <c r="E61" s="9">
        <f>C61*D61</f>
        <v/>
      </c>
      <c r="F61" s="4">
        <f>MAX(H61+G61,0)</f>
        <v/>
      </c>
      <c r="G61" s="4">
        <f>ROUND(C60*Control_Panel!B11/12,0)</f>
        <v/>
      </c>
      <c r="H61" s="4">
        <f>C61-C60</f>
        <v/>
      </c>
      <c r="I61" s="9">
        <f>E61*12</f>
        <v/>
      </c>
    </row>
    <row r="62">
      <c r="A62" s="4" t="n">
        <v>59</v>
      </c>
      <c r="B62" s="4" t="n">
        <v>5</v>
      </c>
      <c r="C62" s="4" t="n">
        <v>390</v>
      </c>
      <c r="D62" s="9" t="n">
        <v>448.61</v>
      </c>
      <c r="E62" s="9">
        <f>C62*D62</f>
        <v/>
      </c>
      <c r="F62" s="4">
        <f>MAX(H62+G62,0)</f>
        <v/>
      </c>
      <c r="G62" s="4">
        <f>ROUND(C61*Control_Panel!B11/12,0)</f>
        <v/>
      </c>
      <c r="H62" s="4">
        <f>C62-C61</f>
        <v/>
      </c>
      <c r="I62" s="9">
        <f>E62*12</f>
        <v/>
      </c>
    </row>
    <row r="63">
      <c r="A63" s="4" t="n">
        <v>60</v>
      </c>
      <c r="B63" s="4" t="n">
        <v>5</v>
      </c>
      <c r="C63" s="4" t="n">
        <v>400</v>
      </c>
      <c r="D63" s="9" t="n">
        <v>450</v>
      </c>
      <c r="E63" s="9">
        <f>C63*D63</f>
        <v/>
      </c>
      <c r="F63" s="4">
        <f>MAX(H63+G63,0)</f>
        <v/>
      </c>
      <c r="G63" s="4">
        <f>ROUND(C62*Control_Panel!B11/12,0)</f>
        <v/>
      </c>
      <c r="H63" s="4">
        <f>C63-C62</f>
        <v/>
      </c>
      <c r="I63" s="9">
        <f>E63*12</f>
        <v/>
      </c>
    </row>
  </sheetData>
  <mergeCells count="1">
    <mergeCell ref="A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74" customWidth="1" min="2" max="2"/>
    <col width="16" customWidth="1" min="3" max="3"/>
  </cols>
  <sheetData>
    <row r="1">
      <c r="A1" s="1" t="inlineStr">
        <is>
          <t>Source Notes</t>
        </is>
      </c>
    </row>
    <row r="3">
      <c r="A3" s="2" t="inlineStr">
        <is>
          <t>Topic</t>
        </is>
      </c>
      <c r="B3" s="2" t="inlineStr">
        <is>
          <t>Summary</t>
        </is>
      </c>
      <c r="C3" s="2" t="inlineStr">
        <is>
          <t>Type</t>
        </is>
      </c>
    </row>
    <row r="4">
      <c r="A4" s="8" t="inlineStr">
        <is>
          <t>Mailchimp pricing</t>
        </is>
      </c>
      <c r="B4" s="8" t="inlineStr">
        <is>
          <t>Official pricing page shows free and paid marketing plans with contact-based scaling.</t>
        </is>
      </c>
      <c r="C4" s="8" t="inlineStr">
        <is>
          <t>Official website</t>
        </is>
      </c>
    </row>
    <row r="5">
      <c r="A5" s="8" t="inlineStr">
        <is>
          <t>VerticalResponse pricing</t>
        </is>
      </c>
      <c r="B5" s="8" t="inlineStr">
        <is>
          <t>Official pricing page advertises plans starting around $13/month.</t>
        </is>
      </c>
      <c r="C5" s="8" t="inlineStr">
        <is>
          <t>Official website</t>
        </is>
      </c>
    </row>
    <row r="6">
      <c r="A6" s="8" t="inlineStr">
        <is>
          <t>MailerLite pricing</t>
        </is>
      </c>
      <c r="B6" s="8" t="inlineStr">
        <is>
          <t>Official pricing page highlights paid plans starting around $20/month.</t>
        </is>
      </c>
      <c r="C6" s="8" t="inlineStr">
        <is>
          <t>Official website</t>
        </is>
      </c>
    </row>
    <row r="7">
      <c r="A7" s="8" t="inlineStr">
        <is>
          <t>Brevo pricing</t>
        </is>
      </c>
      <c r="B7" s="8" t="inlineStr">
        <is>
          <t>Official pricing page shows a Starter plan from roughly $9/month.</t>
        </is>
      </c>
      <c r="C7" s="8" t="inlineStr">
        <is>
          <t>Official website</t>
        </is>
      </c>
    </row>
    <row r="8">
      <c r="A8" s="8" t="inlineStr">
        <is>
          <t>Internal planning</t>
        </is>
      </c>
      <c r="B8" s="8" t="inlineStr">
        <is>
          <t>909 Productions assumptions based on requested client growth and pricing targets.</t>
        </is>
      </c>
      <c r="C8" s="8" t="inlineStr">
        <is>
          <t>Internal model</t>
        </is>
      </c>
    </row>
  </sheetData>
  <mergeCells count="1">
    <mergeCell ref="A1:C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4" customWidth="1" min="3" max="3"/>
    <col width="14" customWidth="1" min="4" max="4"/>
    <col width="14" customWidth="1" min="5" max="5"/>
    <col width="4" customWidth="1" min="6" max="6"/>
    <col width="14" customWidth="1" min="7" max="7"/>
    <col width="14" customWidth="1" min="8" max="8"/>
  </cols>
  <sheetData>
    <row r="1">
      <c r="A1" s="1" t="inlineStr">
        <is>
          <t>909 Productions Dashboard</t>
        </is>
      </c>
    </row>
    <row r="3">
      <c r="A3" s="3" t="inlineStr">
        <is>
          <t>Current clients</t>
        </is>
      </c>
      <c r="B3" s="12" t="n"/>
      <c r="D3" s="3" t="inlineStr">
        <is>
          <t>Year 2 clients</t>
        </is>
      </c>
      <c r="E3" s="12" t="n"/>
      <c r="G3" s="3" t="inlineStr">
        <is>
          <t>Year 5 clients</t>
        </is>
      </c>
      <c r="H3" s="12" t="n"/>
    </row>
    <row r="4">
      <c r="A4" s="13">
        <f>Control_Panel!B3</f>
        <v/>
      </c>
      <c r="D4" s="13">
        <f>Control_Panel!B8</f>
        <v/>
      </c>
      <c r="G4" s="13">
        <f>Control_Panel!B9</f>
        <v/>
      </c>
    </row>
    <row r="5"/>
    <row r="8">
      <c r="A8" s="3" t="inlineStr">
        <is>
          <t>Avg MRR / client</t>
        </is>
      </c>
      <c r="B8" s="12" t="n"/>
      <c r="D8" s="3" t="inlineStr">
        <is>
          <t>Year 5 ARR</t>
        </is>
      </c>
      <c r="E8" s="12" t="n"/>
      <c r="G8" s="3" t="inlineStr">
        <is>
          <t>Year 5 EBITDA</t>
        </is>
      </c>
      <c r="H8" s="12" t="n"/>
    </row>
    <row r="9">
      <c r="A9" s="13">
        <f>Control_Panel!B4</f>
        <v/>
      </c>
      <c r="D9" s="13">
        <f>Revenue_Model!D8</f>
        <v/>
      </c>
      <c r="G9" s="13">
        <f>Opex_Hiring!H8</f>
        <v/>
      </c>
    </row>
    <row r="10"/>
    <row r="13">
      <c r="A13" s="2" t="inlineStr">
        <is>
          <t>Year</t>
        </is>
      </c>
      <c r="B13" s="2" t="inlineStr">
        <is>
          <t>ARR</t>
        </is>
      </c>
      <c r="C13" s="2" t="inlineStr">
        <is>
          <t>EBITDA</t>
        </is>
      </c>
    </row>
    <row r="14">
      <c r="A14" s="4" t="n">
        <v>1</v>
      </c>
      <c r="B14" s="5">
        <f>Revenue_Model!D4</f>
        <v/>
      </c>
      <c r="C14" s="5">
        <f>Opex_Hiring!H4</f>
        <v/>
      </c>
    </row>
    <row r="15">
      <c r="A15" s="4" t="n">
        <v>2</v>
      </c>
      <c r="B15" s="5">
        <f>Revenue_Model!D5</f>
        <v/>
      </c>
      <c r="C15" s="5">
        <f>Opex_Hiring!H5</f>
        <v/>
      </c>
    </row>
    <row r="16">
      <c r="A16" s="4" t="n">
        <v>3</v>
      </c>
      <c r="B16" s="5">
        <f>Revenue_Model!D6</f>
        <v/>
      </c>
      <c r="C16" s="5">
        <f>Opex_Hiring!H6</f>
        <v/>
      </c>
    </row>
    <row r="17">
      <c r="A17" s="4" t="n">
        <v>4</v>
      </c>
      <c r="B17" s="5">
        <f>Revenue_Model!D7</f>
        <v/>
      </c>
      <c r="C17" s="5">
        <f>Opex_Hiring!H7</f>
        <v/>
      </c>
    </row>
    <row r="18">
      <c r="A18" s="4" t="n">
        <v>5</v>
      </c>
      <c r="B18" s="5">
        <f>Revenue_Model!D8</f>
        <v/>
      </c>
      <c r="C18" s="5">
        <f>Opex_Hiring!H8</f>
        <v/>
      </c>
    </row>
    <row r="19">
      <c r="A19" s="4" t="n">
        <v>6</v>
      </c>
      <c r="B19" s="5">
        <f>Revenue_Model!D9</f>
        <v/>
      </c>
      <c r="C19" s="5">
        <f>Opex_Hiring!H9</f>
        <v/>
      </c>
    </row>
    <row r="20">
      <c r="A20" s="4" t="n">
        <v>7</v>
      </c>
      <c r="B20" s="5">
        <f>Revenue_Model!D10</f>
        <v/>
      </c>
      <c r="C20" s="5">
        <f>Opex_Hiring!H10</f>
        <v/>
      </c>
    </row>
    <row r="21">
      <c r="A21" s="4" t="n">
        <v>8</v>
      </c>
      <c r="B21" s="5">
        <f>Revenue_Model!D11</f>
        <v/>
      </c>
      <c r="C21" s="5">
        <f>Opex_Hiring!H11</f>
        <v/>
      </c>
    </row>
    <row r="22">
      <c r="A22" s="4" t="n">
        <v>9</v>
      </c>
      <c r="B22" s="5">
        <f>Revenue_Model!D12</f>
        <v/>
      </c>
      <c r="C22" s="5">
        <f>Opex_Hiring!H12</f>
        <v/>
      </c>
    </row>
    <row r="23">
      <c r="A23" s="4" t="n">
        <v>10</v>
      </c>
      <c r="B23" s="5">
        <f>Revenue_Model!D13</f>
        <v/>
      </c>
      <c r="C23" s="5">
        <f>Opex_Hiring!H13</f>
        <v/>
      </c>
    </row>
  </sheetData>
  <mergeCells count="13">
    <mergeCell ref="D8:E8"/>
    <mergeCell ref="A4:B5"/>
    <mergeCell ref="G4:H5"/>
    <mergeCell ref="D4:E5"/>
    <mergeCell ref="G9:H10"/>
    <mergeCell ref="A9:B10"/>
    <mergeCell ref="A1:H1"/>
    <mergeCell ref="G8:H8"/>
    <mergeCell ref="A8:B8"/>
    <mergeCell ref="D3:E3"/>
    <mergeCell ref="A3:B3"/>
    <mergeCell ref="G3:H3"/>
    <mergeCell ref="D9:E1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909 Productions SaaS Business Plan Model</t>
        </is>
      </c>
    </row>
    <row r="3">
      <c r="A3" s="6" t="inlineStr">
        <is>
          <t>Purpose: investor-ready workbook for 909 Productions as a premium email marketing SaaS and infrastructure provider.</t>
        </is>
      </c>
    </row>
    <row r="4">
      <c r="A4" s="6" t="inlineStr">
        <is>
          <t>Current baseline: 4 clients. Growth plan: 30 clients in 2 years and 400 clients in 5 years.</t>
        </is>
      </c>
    </row>
    <row r="5">
      <c r="A5" s="6" t="inlineStr">
        <is>
          <t>Modeled pricing: Starter at $100/month, Growth at $400/month average, Enterprise from $3,000/month+.</t>
        </is>
      </c>
    </row>
    <row r="6">
      <c r="A6" s="6" t="inlineStr">
        <is>
          <t>Use this workbook for internal planning, investor discussions, and dashboard-style management reviews.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>
      <c r="A1" s="1" t="inlineStr">
        <is>
          <t>Model Controls</t>
        </is>
      </c>
    </row>
    <row r="3">
      <c r="A3" s="3" t="inlineStr">
        <is>
          <t>Starting clients</t>
        </is>
      </c>
      <c r="B3" s="5" t="n">
        <v>4</v>
      </c>
    </row>
    <row r="4">
      <c r="A4" s="3" t="inlineStr">
        <is>
          <t>Average monthly revenue / client</t>
        </is>
      </c>
      <c r="B4" s="5" t="n">
        <v>400</v>
      </c>
    </row>
    <row r="5">
      <c r="A5" s="3" t="inlineStr">
        <is>
          <t>Starter plan</t>
        </is>
      </c>
      <c r="B5" s="5" t="n">
        <v>100</v>
      </c>
    </row>
    <row r="6">
      <c r="A6" s="3" t="inlineStr">
        <is>
          <t>Growth plan</t>
        </is>
      </c>
      <c r="B6" s="5" t="n">
        <v>400</v>
      </c>
    </row>
    <row r="7">
      <c r="A7" s="3" t="inlineStr">
        <is>
          <t>Enterprise plan</t>
        </is>
      </c>
      <c r="B7" s="5" t="n">
        <v>3000</v>
      </c>
    </row>
    <row r="8">
      <c r="A8" s="3" t="inlineStr">
        <is>
          <t>Target clients year 2</t>
        </is>
      </c>
      <c r="B8" s="5" t="n">
        <v>30</v>
      </c>
    </row>
    <row r="9">
      <c r="A9" s="3" t="inlineStr">
        <is>
          <t>Target clients year 5</t>
        </is>
      </c>
      <c r="B9" s="5" t="n">
        <v>400</v>
      </c>
    </row>
    <row r="10">
      <c r="A10" s="3" t="inlineStr">
        <is>
          <t>Gross margin target</t>
        </is>
      </c>
      <c r="B10" s="7" t="n">
        <v>0.72</v>
      </c>
    </row>
    <row r="11">
      <c r="A11" s="3" t="inlineStr">
        <is>
          <t>Annual churn</t>
        </is>
      </c>
      <c r="B11" s="7" t="n">
        <v>0.08</v>
      </c>
    </row>
    <row r="12">
      <c r="A12" s="3" t="inlineStr">
        <is>
          <t>Monthly infra base</t>
        </is>
      </c>
      <c r="B12" s="5" t="n">
        <v>650</v>
      </c>
    </row>
    <row r="13">
      <c r="A13" s="3" t="inlineStr">
        <is>
          <t>Monthly support base</t>
        </is>
      </c>
      <c r="B13" s="5" t="n">
        <v>450</v>
      </c>
    </row>
    <row r="14">
      <c r="A14" s="3" t="inlineStr">
        <is>
          <t>Sales &amp; marketing % revenue</t>
        </is>
      </c>
      <c r="B14" s="7" t="n">
        <v>0.15</v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>
      <c r="A1" s="1" t="inlineStr">
        <is>
          <t>10-Year Assumptions</t>
        </is>
      </c>
    </row>
    <row r="3">
      <c r="A3" s="2" t="inlineStr">
        <is>
          <t>Metric</t>
        </is>
      </c>
      <c r="B3" s="2" t="inlineStr">
        <is>
          <t>Year 1</t>
        </is>
      </c>
      <c r="C3" s="2" t="inlineStr">
        <is>
          <t>Year 2</t>
        </is>
      </c>
      <c r="D3" s="2" t="inlineStr">
        <is>
          <t>Year 3</t>
        </is>
      </c>
      <c r="E3" s="2" t="inlineStr">
        <is>
          <t>Year 4</t>
        </is>
      </c>
      <c r="F3" s="2" t="inlineStr">
        <is>
          <t>Year 5</t>
        </is>
      </c>
      <c r="G3" s="2" t="inlineStr">
        <is>
          <t>Year 6</t>
        </is>
      </c>
      <c r="H3" s="2" t="inlineStr">
        <is>
          <t>Year 7</t>
        </is>
      </c>
      <c r="I3" s="2" t="inlineStr">
        <is>
          <t>Year 8</t>
        </is>
      </c>
      <c r="J3" s="2" t="inlineStr">
        <is>
          <t>Year 9</t>
        </is>
      </c>
      <c r="K3" s="2" t="inlineStr">
        <is>
          <t>Year 10</t>
        </is>
      </c>
    </row>
    <row r="4">
      <c r="A4" s="3" t="inlineStr">
        <is>
          <t>Clients</t>
        </is>
      </c>
      <c r="B4" s="4" t="n">
        <v>4</v>
      </c>
      <c r="C4" s="4" t="n">
        <v>30</v>
      </c>
      <c r="D4" s="4" t="n">
        <v>60</v>
      </c>
      <c r="E4" s="4" t="n">
        <v>180</v>
      </c>
      <c r="F4" s="4" t="n">
        <v>400</v>
      </c>
      <c r="G4" s="4" t="n">
        <v>520</v>
      </c>
      <c r="H4" s="4" t="n">
        <v>650</v>
      </c>
      <c r="I4" s="4" t="n">
        <v>780</v>
      </c>
      <c r="J4" s="4" t="n">
        <v>910</v>
      </c>
      <c r="K4" s="4" t="n">
        <v>1040</v>
      </c>
    </row>
    <row r="5">
      <c r="A5" s="3" t="inlineStr">
        <is>
          <t>Avg monthly revenue / client</t>
        </is>
      </c>
      <c r="B5" s="5" t="n">
        <v>400</v>
      </c>
      <c r="C5" s="5" t="n">
        <v>400</v>
      </c>
      <c r="D5" s="5" t="n">
        <v>415</v>
      </c>
      <c r="E5" s="5" t="n">
        <v>430</v>
      </c>
      <c r="F5" s="5" t="n">
        <v>450</v>
      </c>
      <c r="G5" s="5" t="n">
        <v>470</v>
      </c>
      <c r="H5" s="5" t="n">
        <v>490</v>
      </c>
      <c r="I5" s="5" t="n">
        <v>510</v>
      </c>
      <c r="J5" s="5" t="n">
        <v>530</v>
      </c>
      <c r="K5" s="5" t="n">
        <v>550</v>
      </c>
    </row>
    <row r="6">
      <c r="A6" s="3" t="inlineStr">
        <is>
          <t>Annual revenue</t>
        </is>
      </c>
      <c r="B6" s="5">
        <f>B4*B5*12</f>
        <v/>
      </c>
      <c r="C6" s="5">
        <f>C4*C5*12</f>
        <v/>
      </c>
      <c r="D6" s="5">
        <f>D4*D5*12</f>
        <v/>
      </c>
      <c r="E6" s="5">
        <f>E4*E5*12</f>
        <v/>
      </c>
      <c r="F6" s="5">
        <f>F4*F5*12</f>
        <v/>
      </c>
      <c r="G6" s="5">
        <f>G4*G5*12</f>
        <v/>
      </c>
      <c r="H6" s="5">
        <f>H4*H5*12</f>
        <v/>
      </c>
      <c r="I6" s="5">
        <f>I4*I5*12</f>
        <v/>
      </c>
      <c r="J6" s="5">
        <f>J4*J5*12</f>
        <v/>
      </c>
      <c r="K6" s="5">
        <f>K4*K5*12</f>
        <v/>
      </c>
    </row>
    <row r="7">
      <c r="A7" s="3" t="inlineStr">
        <is>
          <t>COGS %</t>
        </is>
      </c>
      <c r="B7" s="7" t="n">
        <v>0.38</v>
      </c>
      <c r="C7" s="7" t="n">
        <v>0.35</v>
      </c>
      <c r="D7" s="7" t="n">
        <v>0.33</v>
      </c>
      <c r="E7" s="7" t="n">
        <v>0.31</v>
      </c>
      <c r="F7" s="7" t="n">
        <v>0.29</v>
      </c>
      <c r="G7" s="7" t="n">
        <v>0.28</v>
      </c>
      <c r="H7" s="7" t="n">
        <v>0.28</v>
      </c>
      <c r="I7" s="7" t="n">
        <v>0.27</v>
      </c>
      <c r="J7" s="7" t="n">
        <v>0.27</v>
      </c>
      <c r="K7" s="7" t="n">
        <v>0.26</v>
      </c>
    </row>
    <row r="8">
      <c r="A8" s="3" t="inlineStr">
        <is>
          <t>Gross margin %</t>
        </is>
      </c>
      <c r="B8" s="7">
        <f>1-B7</f>
        <v/>
      </c>
      <c r="C8" s="7">
        <f>1-C7</f>
        <v/>
      </c>
      <c r="D8" s="7">
        <f>1-D7</f>
        <v/>
      </c>
      <c r="E8" s="7">
        <f>1-E7</f>
        <v/>
      </c>
      <c r="F8" s="7">
        <f>1-F7</f>
        <v/>
      </c>
      <c r="G8" s="7">
        <f>1-G7</f>
        <v/>
      </c>
      <c r="H8" s="7">
        <f>1-H7</f>
        <v/>
      </c>
      <c r="I8" s="7">
        <f>1-I7</f>
        <v/>
      </c>
      <c r="J8" s="7">
        <f>1-J7</f>
        <v/>
      </c>
      <c r="K8" s="7">
        <f>1-K7</f>
        <v/>
      </c>
    </row>
    <row r="9">
      <c r="A9" s="3" t="inlineStr">
        <is>
          <t>Sales &amp; marketing %</t>
        </is>
      </c>
      <c r="B9" s="7" t="n">
        <v>0.18</v>
      </c>
      <c r="C9" s="7" t="n">
        <v>0.16</v>
      </c>
      <c r="D9" s="7" t="n">
        <v>0.15</v>
      </c>
      <c r="E9" s="7" t="n">
        <v>0.14</v>
      </c>
      <c r="F9" s="7" t="n">
        <v>0.14</v>
      </c>
      <c r="G9" s="7" t="n">
        <v>0.13</v>
      </c>
      <c r="H9" s="7" t="n">
        <v>0.13</v>
      </c>
      <c r="I9" s="7" t="n">
        <v>0.12</v>
      </c>
      <c r="J9" s="7" t="n">
        <v>0.12</v>
      </c>
      <c r="K9" s="7" t="n">
        <v>0.12</v>
      </c>
    </row>
    <row r="10">
      <c r="A10" s="3" t="inlineStr">
        <is>
          <t>Product / R&amp;D %</t>
        </is>
      </c>
      <c r="B10" s="7" t="n">
        <v>0.12</v>
      </c>
      <c r="C10" s="7" t="n">
        <v>0.11</v>
      </c>
      <c r="D10" s="7" t="n">
        <v>0.1</v>
      </c>
      <c r="E10" s="7" t="n">
        <v>0.1</v>
      </c>
      <c r="F10" s="7" t="n">
        <v>0.09</v>
      </c>
      <c r="G10" s="7" t="n">
        <v>0.09</v>
      </c>
      <c r="H10" s="7" t="n">
        <v>0.08</v>
      </c>
      <c r="I10" s="7" t="n">
        <v>0.08</v>
      </c>
      <c r="J10" s="7" t="n">
        <v>0.08</v>
      </c>
      <c r="K10" s="7" t="n">
        <v>0.08</v>
      </c>
    </row>
    <row r="11">
      <c r="A11" s="3" t="inlineStr">
        <is>
          <t>G&amp;A %</t>
        </is>
      </c>
      <c r="B11" s="7" t="n">
        <v>0.16</v>
      </c>
      <c r="C11" s="7" t="n">
        <v>0.14</v>
      </c>
      <c r="D11" s="7" t="n">
        <v>0.12</v>
      </c>
      <c r="E11" s="7" t="n">
        <v>0.11</v>
      </c>
      <c r="F11" s="7" t="n">
        <v>0.1</v>
      </c>
      <c r="G11" s="7" t="n">
        <v>0.09</v>
      </c>
      <c r="H11" s="7" t="n">
        <v>0.09</v>
      </c>
      <c r="I11" s="7" t="n">
        <v>0.08</v>
      </c>
      <c r="J11" s="7" t="n">
        <v>0.08</v>
      </c>
      <c r="K11" s="7" t="n">
        <v>0.08</v>
      </c>
    </row>
  </sheetData>
  <mergeCells count="1"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24" customWidth="1" min="3" max="3"/>
    <col width="22" customWidth="1" min="4" max="4"/>
    <col width="28" customWidth="1" min="5" max="5"/>
    <col width="14" customWidth="1" min="6" max="6"/>
  </cols>
  <sheetData>
    <row r="1">
      <c r="A1" s="1" t="inlineStr">
        <is>
          <t>Competitive Snapshot</t>
        </is>
      </c>
    </row>
    <row r="3">
      <c r="A3" s="2" t="inlineStr">
        <is>
          <t>Provider</t>
        </is>
      </c>
      <c r="B3" s="2" t="inlineStr">
        <is>
          <t>Entry price</t>
        </is>
      </c>
      <c r="C3" s="2" t="inlineStr">
        <is>
          <t>Positioning</t>
        </is>
      </c>
      <c r="D3" s="2" t="inlineStr">
        <is>
          <t>Strength</t>
        </is>
      </c>
      <c r="E3" s="2" t="inlineStr">
        <is>
          <t>Opening for 909</t>
        </is>
      </c>
      <c r="F3" s="2" t="inlineStr">
        <is>
          <t>Source type</t>
        </is>
      </c>
    </row>
    <row r="4">
      <c r="A4" s="8" t="inlineStr">
        <is>
          <t>Mailchimp</t>
        </is>
      </c>
      <c r="B4" s="8" t="inlineStr">
        <is>
          <t>Free + paid tiers</t>
        </is>
      </c>
      <c r="C4" s="8" t="inlineStr">
        <is>
          <t>Large all-in-one email brand</t>
        </is>
      </c>
      <c r="D4" s="8" t="inlineStr">
        <is>
          <t>Scale and ecosystem</t>
        </is>
      </c>
      <c r="E4" s="8" t="inlineStr">
        <is>
          <t>909 can emphasize ownership and service</t>
        </is>
      </c>
      <c r="F4" s="8" t="inlineStr">
        <is>
          <t>Official site</t>
        </is>
      </c>
    </row>
    <row r="5">
      <c r="A5" s="8" t="inlineStr">
        <is>
          <t>VerticalResponse</t>
        </is>
      </c>
      <c r="B5" s="8" t="inlineStr">
        <is>
          <t>~$13/month entry plan</t>
        </is>
      </c>
      <c r="C5" s="8" t="inlineStr">
        <is>
          <t>Simple email tool</t>
        </is>
      </c>
      <c r="D5" s="8" t="inlineStr">
        <is>
          <t>Unlimited email language</t>
        </is>
      </c>
      <c r="E5" s="8" t="inlineStr">
        <is>
          <t>909 can look more premium and technical</t>
        </is>
      </c>
      <c r="F5" s="8" t="inlineStr">
        <is>
          <t>Official site</t>
        </is>
      </c>
    </row>
    <row r="6">
      <c r="A6" s="8" t="inlineStr">
        <is>
          <t>MailerLite</t>
        </is>
      </c>
      <c r="B6" s="8" t="inlineStr">
        <is>
          <t>~$20/month entry plan</t>
        </is>
      </c>
      <c r="C6" s="8" t="inlineStr">
        <is>
          <t>Modern SMB email platform</t>
        </is>
      </c>
      <c r="D6" s="8" t="inlineStr">
        <is>
          <t>Clean UX and value</t>
        </is>
      </c>
      <c r="E6" s="8" t="inlineStr">
        <is>
          <t>909 can own infrastructure/control story</t>
        </is>
      </c>
      <c r="F6" s="8" t="inlineStr">
        <is>
          <t>Official site</t>
        </is>
      </c>
    </row>
    <row r="7">
      <c r="A7" s="8" t="inlineStr">
        <is>
          <t>Brevo</t>
        </is>
      </c>
      <c r="B7" s="8" t="inlineStr">
        <is>
          <t>~$9/month starter</t>
        </is>
      </c>
      <c r="C7" s="8" t="inlineStr">
        <is>
          <t>Multi-channel platform</t>
        </is>
      </c>
      <c r="D7" s="8" t="inlineStr">
        <is>
          <t>Low entry price</t>
        </is>
      </c>
      <c r="E7" s="8" t="inlineStr">
        <is>
          <t>909 can be more focused and independent</t>
        </is>
      </c>
      <c r="F7" s="8" t="inlineStr">
        <is>
          <t>Official site</t>
        </is>
      </c>
    </row>
    <row r="8">
      <c r="A8" s="8" t="inlineStr">
        <is>
          <t>909 Productions</t>
        </is>
      </c>
      <c r="B8" s="8" t="inlineStr">
        <is>
          <t>$100-$3,000+ modeled</t>
        </is>
      </c>
      <c r="C8" s="8" t="inlineStr">
        <is>
          <t>Independent email infrastructure SaaS</t>
        </is>
      </c>
      <c r="D8" s="8" t="inlineStr">
        <is>
          <t>Control, flexibility, services upsell</t>
        </is>
      </c>
      <c r="E8" s="8" t="inlineStr">
        <is>
          <t>Needs stronger front-end and proof points</t>
        </is>
      </c>
      <c r="F8" s="8" t="inlineStr">
        <is>
          <t>Internal model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6" customWidth="1" min="3" max="3"/>
    <col width="16" customWidth="1" min="4" max="4"/>
    <col width="12" customWidth="1" min="5" max="5"/>
    <col width="12" customWidth="1" min="6" max="6"/>
    <col width="12" customWidth="1" min="7" max="7"/>
    <col width="28" customWidth="1" min="8" max="8"/>
  </cols>
  <sheetData>
    <row r="1">
      <c r="A1" s="1" t="inlineStr">
        <is>
          <t>Revenue Build</t>
        </is>
      </c>
    </row>
    <row r="3">
      <c r="A3" s="2" t="inlineStr">
        <is>
          <t>Year</t>
        </is>
      </c>
      <c r="B3" s="2" t="inlineStr">
        <is>
          <t>Clients</t>
        </is>
      </c>
      <c r="C3" s="2" t="inlineStr">
        <is>
          <t>Avg MRR / client</t>
        </is>
      </c>
      <c r="D3" s="2" t="inlineStr">
        <is>
          <t>ARR</t>
        </is>
      </c>
      <c r="E3" s="2" t="inlineStr">
        <is>
          <t>Starter mix</t>
        </is>
      </c>
      <c r="F3" s="2" t="inlineStr">
        <is>
          <t>Growth mix</t>
        </is>
      </c>
      <c r="G3" s="2" t="inlineStr">
        <is>
          <t>Enterprise mix</t>
        </is>
      </c>
      <c r="H3" s="2" t="inlineStr">
        <is>
          <t>Comment</t>
        </is>
      </c>
    </row>
    <row r="4">
      <c r="A4" s="4" t="inlineStr">
        <is>
          <t>Year 1</t>
        </is>
      </c>
      <c r="B4" s="4">
        <f>Assumptions!B4</f>
        <v/>
      </c>
      <c r="C4" s="5">
        <f>Assumptions!B5</f>
        <v/>
      </c>
      <c r="D4" s="5">
        <f>B4*C4*12</f>
        <v/>
      </c>
      <c r="E4" s="7" t="n">
        <v>0.45</v>
      </c>
      <c r="F4" s="7" t="n">
        <v>0.48</v>
      </c>
      <c r="G4" s="7" t="n">
        <v>0.07000000000000001</v>
      </c>
      <c r="H4" s="8" t="inlineStr">
        <is>
          <t>SaaS + managed service mix</t>
        </is>
      </c>
    </row>
    <row r="5">
      <c r="A5" s="4" t="inlineStr">
        <is>
          <t>Year 2</t>
        </is>
      </c>
      <c r="B5" s="4">
        <f>Assumptions!C4</f>
        <v/>
      </c>
      <c r="C5" s="5">
        <f>Assumptions!C5</f>
        <v/>
      </c>
      <c r="D5" s="5">
        <f>B5*C5*12</f>
        <v/>
      </c>
      <c r="E5" s="7" t="n">
        <v>0.415</v>
      </c>
      <c r="F5" s="7" t="n">
        <v>0.495</v>
      </c>
      <c r="G5" s="7" t="n">
        <v>0.09</v>
      </c>
      <c r="H5" s="8" t="inlineStr">
        <is>
          <t>SaaS + managed service mix</t>
        </is>
      </c>
    </row>
    <row r="6">
      <c r="A6" s="4" t="inlineStr">
        <is>
          <t>Year 3</t>
        </is>
      </c>
      <c r="B6" s="4">
        <f>Assumptions!D4</f>
        <v/>
      </c>
      <c r="C6" s="5">
        <f>Assumptions!D5</f>
        <v/>
      </c>
      <c r="D6" s="5">
        <f>B6*C6*12</f>
        <v/>
      </c>
      <c r="E6" s="7" t="n">
        <v>0.38</v>
      </c>
      <c r="F6" s="7" t="n">
        <v>0.51</v>
      </c>
      <c r="G6" s="7" t="n">
        <v>0.11</v>
      </c>
      <c r="H6" s="8" t="inlineStr">
        <is>
          <t>SaaS + managed service mix</t>
        </is>
      </c>
    </row>
    <row r="7">
      <c r="A7" s="4" t="inlineStr">
        <is>
          <t>Year 4</t>
        </is>
      </c>
      <c r="B7" s="4">
        <f>Assumptions!E4</f>
        <v/>
      </c>
      <c r="C7" s="5">
        <f>Assumptions!E5</f>
        <v/>
      </c>
      <c r="D7" s="5">
        <f>B7*C7*12</f>
        <v/>
      </c>
      <c r="E7" s="7" t="n">
        <v>0.345</v>
      </c>
      <c r="F7" s="7" t="n">
        <v>0.525</v>
      </c>
      <c r="G7" s="7" t="n">
        <v>0.13</v>
      </c>
      <c r="H7" s="8" t="inlineStr">
        <is>
          <t>SaaS + managed service mix</t>
        </is>
      </c>
    </row>
    <row r="8">
      <c r="A8" s="4" t="inlineStr">
        <is>
          <t>Year 5</t>
        </is>
      </c>
      <c r="B8" s="4">
        <f>Assumptions!F4</f>
        <v/>
      </c>
      <c r="C8" s="5">
        <f>Assumptions!F5</f>
        <v/>
      </c>
      <c r="D8" s="5">
        <f>B8*C8*12</f>
        <v/>
      </c>
      <c r="E8" s="7" t="n">
        <v>0.31</v>
      </c>
      <c r="F8" s="7" t="n">
        <v>0.54</v>
      </c>
      <c r="G8" s="7" t="n">
        <v>0.15</v>
      </c>
      <c r="H8" s="8" t="inlineStr">
        <is>
          <t>SaaS + managed service mix</t>
        </is>
      </c>
    </row>
    <row r="9">
      <c r="A9" s="4" t="inlineStr">
        <is>
          <t>Year 6</t>
        </is>
      </c>
      <c r="B9" s="4">
        <f>Assumptions!G4</f>
        <v/>
      </c>
      <c r="C9" s="5">
        <f>Assumptions!G5</f>
        <v/>
      </c>
      <c r="D9" s="5">
        <f>B9*C9*12</f>
        <v/>
      </c>
      <c r="E9" s="7" t="n">
        <v>0.275</v>
      </c>
      <c r="F9" s="7" t="n">
        <v>0.5549999999999999</v>
      </c>
      <c r="G9" s="7" t="n">
        <v>0.17</v>
      </c>
      <c r="H9" s="8" t="inlineStr">
        <is>
          <t>SaaS + managed service mix</t>
        </is>
      </c>
    </row>
    <row r="10">
      <c r="A10" s="4" t="inlineStr">
        <is>
          <t>Year 7</t>
        </is>
      </c>
      <c r="B10" s="4">
        <f>Assumptions!H4</f>
        <v/>
      </c>
      <c r="C10" s="5">
        <f>Assumptions!H5</f>
        <v/>
      </c>
      <c r="D10" s="5">
        <f>B10*C10*12</f>
        <v/>
      </c>
      <c r="E10" s="7" t="n">
        <v>0.24</v>
      </c>
      <c r="F10" s="7" t="n">
        <v>0.57</v>
      </c>
      <c r="G10" s="7" t="n">
        <v>0.19</v>
      </c>
      <c r="H10" s="8" t="inlineStr">
        <is>
          <t>SaaS + managed service mix</t>
        </is>
      </c>
    </row>
    <row r="11">
      <c r="A11" s="4" t="inlineStr">
        <is>
          <t>Year 8</t>
        </is>
      </c>
      <c r="B11" s="4">
        <f>Assumptions!I4</f>
        <v/>
      </c>
      <c r="C11" s="5">
        <f>Assumptions!I5</f>
        <v/>
      </c>
      <c r="D11" s="5">
        <f>B11*C11*12</f>
        <v/>
      </c>
      <c r="E11" s="7" t="n">
        <v>0.205</v>
      </c>
      <c r="F11" s="7" t="n">
        <v>0.585</v>
      </c>
      <c r="G11" s="7" t="n">
        <v>0.21</v>
      </c>
      <c r="H11" s="8" t="inlineStr">
        <is>
          <t>SaaS + managed service mix</t>
        </is>
      </c>
    </row>
    <row r="12">
      <c r="A12" s="4" t="inlineStr">
        <is>
          <t>Year 9</t>
        </is>
      </c>
      <c r="B12" s="4">
        <f>Assumptions!J4</f>
        <v/>
      </c>
      <c r="C12" s="5">
        <f>Assumptions!J5</f>
        <v/>
      </c>
      <c r="D12" s="5">
        <f>B12*C12*12</f>
        <v/>
      </c>
      <c r="E12" s="7" t="n">
        <v>0.17</v>
      </c>
      <c r="F12" s="7" t="n">
        <v>0.6</v>
      </c>
      <c r="G12" s="7" t="n">
        <v>0.23</v>
      </c>
      <c r="H12" s="8" t="inlineStr">
        <is>
          <t>SaaS + managed service mix</t>
        </is>
      </c>
    </row>
    <row r="13">
      <c r="A13" s="4" t="inlineStr">
        <is>
          <t>Year 10</t>
        </is>
      </c>
      <c r="B13" s="4">
        <f>Assumptions!K4</f>
        <v/>
      </c>
      <c r="C13" s="5">
        <f>Assumptions!K5</f>
        <v/>
      </c>
      <c r="D13" s="5">
        <f>B13*C13*12</f>
        <v/>
      </c>
      <c r="E13" s="7" t="n">
        <v>0.135</v>
      </c>
      <c r="F13" s="7" t="n">
        <v>0.615</v>
      </c>
      <c r="G13" s="7" t="n">
        <v>0.25</v>
      </c>
      <c r="H13" s="8" t="inlineStr">
        <is>
          <t>SaaS + managed service mix</t>
        </is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2" customWidth="1" min="6" max="6"/>
    <col width="14" customWidth="1" min="7" max="7"/>
    <col width="14" customWidth="1" min="8" max="8"/>
  </cols>
  <sheetData>
    <row r="1">
      <c r="A1" s="1" t="inlineStr">
        <is>
          <t>Operating Cost Plan</t>
        </is>
      </c>
    </row>
    <row r="3">
      <c r="A3" s="2" t="inlineStr">
        <is>
          <t>Year</t>
        </is>
      </c>
      <c r="B3" s="2" t="inlineStr">
        <is>
          <t>Infra &amp; hosting</t>
        </is>
      </c>
      <c r="C3" s="2" t="inlineStr">
        <is>
          <t>Support / success</t>
        </is>
      </c>
      <c r="D3" s="2" t="inlineStr">
        <is>
          <t>Sales &amp; marketing</t>
        </is>
      </c>
      <c r="E3" s="2" t="inlineStr">
        <is>
          <t>Product / R&amp;D</t>
        </is>
      </c>
      <c r="F3" s="2" t="inlineStr">
        <is>
          <t>G&amp;A</t>
        </is>
      </c>
      <c r="G3" s="2" t="inlineStr">
        <is>
          <t>Total Opex</t>
        </is>
      </c>
      <c r="H3" s="2" t="inlineStr">
        <is>
          <t>EBITDA</t>
        </is>
      </c>
    </row>
    <row r="4">
      <c r="A4" s="4" t="inlineStr">
        <is>
          <t>Year 1</t>
        </is>
      </c>
      <c r="B4" s="9" t="n">
        <v>13200</v>
      </c>
      <c r="C4" s="9">
        <f>Revenue_Model!D4*0.10</f>
        <v/>
      </c>
      <c r="D4" s="9">
        <f>Revenue_Model!D4*Assumptions!B9</f>
        <v/>
      </c>
      <c r="E4" s="9">
        <f>Revenue_Model!D4*Assumptions!B10</f>
        <v/>
      </c>
      <c r="F4" s="9">
        <f>Revenue_Model!D4*Assumptions!B11</f>
        <v/>
      </c>
      <c r="G4" s="9">
        <f>SUM(B4:F4)</f>
        <v/>
      </c>
      <c r="H4" s="9">
        <f>Revenue_Model!D4*(1-Assumptions!B7)-G4</f>
        <v/>
      </c>
    </row>
    <row r="5">
      <c r="A5" s="4" t="inlineStr">
        <is>
          <t>Year 2</t>
        </is>
      </c>
      <c r="B5" s="9" t="n">
        <v>18000</v>
      </c>
      <c r="C5" s="9">
        <f>Revenue_Model!D5*0.10</f>
        <v/>
      </c>
      <c r="D5" s="9">
        <f>Revenue_Model!D5*Assumptions!C9</f>
        <v/>
      </c>
      <c r="E5" s="9">
        <f>Revenue_Model!D5*Assumptions!C10</f>
        <v/>
      </c>
      <c r="F5" s="9">
        <f>Revenue_Model!D5*Assumptions!C11</f>
        <v/>
      </c>
      <c r="G5" s="9">
        <f>SUM(B5:F5)</f>
        <v/>
      </c>
      <c r="H5" s="9">
        <f>Revenue_Model!D5*(1-Assumptions!C7)-G5</f>
        <v/>
      </c>
    </row>
    <row r="6">
      <c r="A6" s="4" t="inlineStr">
        <is>
          <t>Year 3</t>
        </is>
      </c>
      <c r="B6" s="9" t="n">
        <v>30000</v>
      </c>
      <c r="C6" s="9">
        <f>Revenue_Model!D6*0.10</f>
        <v/>
      </c>
      <c r="D6" s="9">
        <f>Revenue_Model!D6*Assumptions!D9</f>
        <v/>
      </c>
      <c r="E6" s="9">
        <f>Revenue_Model!D6*Assumptions!D10</f>
        <v/>
      </c>
      <c r="F6" s="9">
        <f>Revenue_Model!D6*Assumptions!D11</f>
        <v/>
      </c>
      <c r="G6" s="9">
        <f>SUM(B6:F6)</f>
        <v/>
      </c>
      <c r="H6" s="9">
        <f>Revenue_Model!D6*(1-Assumptions!D7)-G6</f>
        <v/>
      </c>
    </row>
    <row r="7">
      <c r="A7" s="4" t="inlineStr">
        <is>
          <t>Year 4</t>
        </is>
      </c>
      <c r="B7" s="9" t="n">
        <v>72000</v>
      </c>
      <c r="C7" s="9">
        <f>Revenue_Model!D7*0.10</f>
        <v/>
      </c>
      <c r="D7" s="9">
        <f>Revenue_Model!D7*Assumptions!E9</f>
        <v/>
      </c>
      <c r="E7" s="9">
        <f>Revenue_Model!D7*Assumptions!E10</f>
        <v/>
      </c>
      <c r="F7" s="9">
        <f>Revenue_Model!D7*Assumptions!E11</f>
        <v/>
      </c>
      <c r="G7" s="9">
        <f>SUM(B7:F7)</f>
        <v/>
      </c>
      <c r="H7" s="9">
        <f>Revenue_Model!D7*(1-Assumptions!E7)-G7</f>
        <v/>
      </c>
    </row>
    <row r="8">
      <c r="A8" s="4" t="inlineStr">
        <is>
          <t>Year 5</t>
        </is>
      </c>
      <c r="B8" s="9" t="n">
        <v>144000</v>
      </c>
      <c r="C8" s="9">
        <f>Revenue_Model!D8*0.10</f>
        <v/>
      </c>
      <c r="D8" s="9">
        <f>Revenue_Model!D8*Assumptions!F9</f>
        <v/>
      </c>
      <c r="E8" s="9">
        <f>Revenue_Model!D8*Assumptions!F10</f>
        <v/>
      </c>
      <c r="F8" s="9">
        <f>Revenue_Model!D8*Assumptions!F11</f>
        <v/>
      </c>
      <c r="G8" s="9">
        <f>SUM(B8:F8)</f>
        <v/>
      </c>
      <c r="H8" s="9">
        <f>Revenue_Model!D8*(1-Assumptions!F7)-G8</f>
        <v/>
      </c>
    </row>
    <row r="9">
      <c r="A9" s="4" t="inlineStr">
        <is>
          <t>Year 6</t>
        </is>
      </c>
      <c r="B9" s="9" t="n">
        <v>180000</v>
      </c>
      <c r="C9" s="9">
        <f>Revenue_Model!D9*0.10</f>
        <v/>
      </c>
      <c r="D9" s="9">
        <f>Revenue_Model!D9*Assumptions!G9</f>
        <v/>
      </c>
      <c r="E9" s="9">
        <f>Revenue_Model!D9*Assumptions!G10</f>
        <v/>
      </c>
      <c r="F9" s="9">
        <f>Revenue_Model!D9*Assumptions!G11</f>
        <v/>
      </c>
      <c r="G9" s="9">
        <f>SUM(B9:F9)</f>
        <v/>
      </c>
      <c r="H9" s="9">
        <f>Revenue_Model!D9*(1-Assumptions!G7)-G9</f>
        <v/>
      </c>
    </row>
    <row r="10">
      <c r="A10" s="4" t="inlineStr">
        <is>
          <t>Year 7</t>
        </is>
      </c>
      <c r="B10" s="9" t="n">
        <v>228000</v>
      </c>
      <c r="C10" s="9">
        <f>Revenue_Model!D10*0.10</f>
        <v/>
      </c>
      <c r="D10" s="9">
        <f>Revenue_Model!D10*Assumptions!H9</f>
        <v/>
      </c>
      <c r="E10" s="9">
        <f>Revenue_Model!D10*Assumptions!H10</f>
        <v/>
      </c>
      <c r="F10" s="9">
        <f>Revenue_Model!D10*Assumptions!H11</f>
        <v/>
      </c>
      <c r="G10" s="9">
        <f>SUM(B10:F10)</f>
        <v/>
      </c>
      <c r="H10" s="9">
        <f>Revenue_Model!D10*(1-Assumptions!H7)-G10</f>
        <v/>
      </c>
    </row>
    <row r="11">
      <c r="A11" s="4" t="inlineStr">
        <is>
          <t>Year 8</t>
        </is>
      </c>
      <c r="B11" s="9" t="n">
        <v>276000</v>
      </c>
      <c r="C11" s="9">
        <f>Revenue_Model!D11*0.10</f>
        <v/>
      </c>
      <c r="D11" s="9">
        <f>Revenue_Model!D11*Assumptions!I9</f>
        <v/>
      </c>
      <c r="E11" s="9">
        <f>Revenue_Model!D11*Assumptions!I10</f>
        <v/>
      </c>
      <c r="F11" s="9">
        <f>Revenue_Model!D11*Assumptions!I11</f>
        <v/>
      </c>
      <c r="G11" s="9">
        <f>SUM(B11:F11)</f>
        <v/>
      </c>
      <c r="H11" s="9">
        <f>Revenue_Model!D11*(1-Assumptions!I7)-G11</f>
        <v/>
      </c>
    </row>
    <row r="12">
      <c r="A12" s="4" t="inlineStr">
        <is>
          <t>Year 9</t>
        </is>
      </c>
      <c r="B12" s="9" t="n">
        <v>324000</v>
      </c>
      <c r="C12" s="9">
        <f>Revenue_Model!D12*0.10</f>
        <v/>
      </c>
      <c r="D12" s="9">
        <f>Revenue_Model!D12*Assumptions!J9</f>
        <v/>
      </c>
      <c r="E12" s="9">
        <f>Revenue_Model!D12*Assumptions!J10</f>
        <v/>
      </c>
      <c r="F12" s="9">
        <f>Revenue_Model!D12*Assumptions!J11</f>
        <v/>
      </c>
      <c r="G12" s="9">
        <f>SUM(B12:F12)</f>
        <v/>
      </c>
      <c r="H12" s="9">
        <f>Revenue_Model!D12*(1-Assumptions!J7)-G12</f>
        <v/>
      </c>
    </row>
    <row r="13">
      <c r="A13" s="4" t="inlineStr">
        <is>
          <t>Year 10</t>
        </is>
      </c>
      <c r="B13" s="9" t="n">
        <v>360000</v>
      </c>
      <c r="C13" s="9">
        <f>Revenue_Model!D13*0.10</f>
        <v/>
      </c>
      <c r="D13" s="9">
        <f>Revenue_Model!D13*Assumptions!K9</f>
        <v/>
      </c>
      <c r="E13" s="9">
        <f>Revenue_Model!D13*Assumptions!K10</f>
        <v/>
      </c>
      <c r="F13" s="9">
        <f>Revenue_Model!D13*Assumptions!K11</f>
        <v/>
      </c>
      <c r="G13" s="9">
        <f>SUM(B13:F13)</f>
        <v/>
      </c>
      <c r="H13" s="9">
        <f>Revenue_Model!D13*(1-Assumptions!K7)-G13</f>
        <v/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</cols>
  <sheetData>
    <row r="1">
      <c r="A1" s="1" t="inlineStr">
        <is>
          <t>Simplified Financial Statements</t>
        </is>
      </c>
    </row>
    <row r="3">
      <c r="A3" s="2" t="inlineStr">
        <is>
          <t>Metric</t>
        </is>
      </c>
      <c r="B3" s="2" t="inlineStr">
        <is>
          <t>Year 1</t>
        </is>
      </c>
      <c r="C3" s="2" t="inlineStr">
        <is>
          <t>Year 2</t>
        </is>
      </c>
      <c r="D3" s="2" t="inlineStr">
        <is>
          <t>Year 3</t>
        </is>
      </c>
      <c r="E3" s="2" t="inlineStr">
        <is>
          <t>Year 4</t>
        </is>
      </c>
      <c r="F3" s="2" t="inlineStr">
        <is>
          <t>Year 5</t>
        </is>
      </c>
      <c r="G3" s="2" t="inlineStr">
        <is>
          <t>Year 6</t>
        </is>
      </c>
      <c r="H3" s="2" t="inlineStr">
        <is>
          <t>Year 7</t>
        </is>
      </c>
      <c r="I3" s="2" t="inlineStr">
        <is>
          <t>Year 8</t>
        </is>
      </c>
      <c r="J3" s="2" t="inlineStr">
        <is>
          <t>Year 9</t>
        </is>
      </c>
      <c r="K3" s="2" t="inlineStr">
        <is>
          <t>Year 10</t>
        </is>
      </c>
    </row>
    <row r="4">
      <c r="A4" s="3" t="inlineStr">
        <is>
          <t>Revenue</t>
        </is>
      </c>
      <c r="B4" s="5">
        <f>Revenue_Model!D4</f>
        <v/>
      </c>
      <c r="C4" s="5">
        <f>Revenue_Model!D5</f>
        <v/>
      </c>
      <c r="D4" s="5">
        <f>Revenue_Model!D6</f>
        <v/>
      </c>
      <c r="E4" s="5">
        <f>Revenue_Model!D7</f>
        <v/>
      </c>
      <c r="F4" s="5">
        <f>Revenue_Model!D8</f>
        <v/>
      </c>
      <c r="G4" s="5">
        <f>Revenue_Model!D9</f>
        <v/>
      </c>
      <c r="H4" s="5">
        <f>Revenue_Model!D10</f>
        <v/>
      </c>
      <c r="I4" s="5">
        <f>Revenue_Model!D11</f>
        <v/>
      </c>
      <c r="J4" s="5">
        <f>Revenue_Model!D12</f>
        <v/>
      </c>
      <c r="K4" s="5">
        <f>Revenue_Model!D13</f>
        <v/>
      </c>
    </row>
    <row r="5">
      <c r="A5" s="3" t="inlineStr">
        <is>
          <t>COGS</t>
        </is>
      </c>
      <c r="B5" s="5">
        <f>B4*Assumptions!B7</f>
        <v/>
      </c>
      <c r="C5" s="5">
        <f>C4*Assumptions!C7</f>
        <v/>
      </c>
      <c r="D5" s="5">
        <f>D4*Assumptions!D7</f>
        <v/>
      </c>
      <c r="E5" s="5">
        <f>E4*Assumptions!E7</f>
        <v/>
      </c>
      <c r="F5" s="5">
        <f>F4*Assumptions!F7</f>
        <v/>
      </c>
      <c r="G5" s="5">
        <f>G4*Assumptions!G7</f>
        <v/>
      </c>
      <c r="H5" s="5">
        <f>H4*Assumptions!H7</f>
        <v/>
      </c>
      <c r="I5" s="5">
        <f>I4*Assumptions!I7</f>
        <v/>
      </c>
      <c r="J5" s="5">
        <f>J4*Assumptions!J7</f>
        <v/>
      </c>
      <c r="K5" s="5">
        <f>K4*Assumptions!K7</f>
        <v/>
      </c>
    </row>
    <row r="6">
      <c r="A6" s="3" t="inlineStr">
        <is>
          <t>Gross Profit</t>
        </is>
      </c>
      <c r="B6" s="5">
        <f>B4-B5</f>
        <v/>
      </c>
      <c r="C6" s="5">
        <f>C4-C5</f>
        <v/>
      </c>
      <c r="D6" s="5">
        <f>D4-D5</f>
        <v/>
      </c>
      <c r="E6" s="5">
        <f>E4-E5</f>
        <v/>
      </c>
      <c r="F6" s="5">
        <f>F4-F5</f>
        <v/>
      </c>
      <c r="G6" s="5">
        <f>G4-G5</f>
        <v/>
      </c>
      <c r="H6" s="5">
        <f>H4-H5</f>
        <v/>
      </c>
      <c r="I6" s="5">
        <f>I4-I5</f>
        <v/>
      </c>
      <c r="J6" s="5">
        <f>J4-J5</f>
        <v/>
      </c>
      <c r="K6" s="5">
        <f>K4-K5</f>
        <v/>
      </c>
    </row>
    <row r="7">
      <c r="A7" s="3" t="inlineStr">
        <is>
          <t>Operating Expense</t>
        </is>
      </c>
      <c r="B7" s="5">
        <f>Opex_Hiring!G4</f>
        <v/>
      </c>
      <c r="C7" s="5">
        <f>Opex_Hiring!G5</f>
        <v/>
      </c>
      <c r="D7" s="5">
        <f>Opex_Hiring!G6</f>
        <v/>
      </c>
      <c r="E7" s="5">
        <f>Opex_Hiring!G7</f>
        <v/>
      </c>
      <c r="F7" s="5">
        <f>Opex_Hiring!G8</f>
        <v/>
      </c>
      <c r="G7" s="5">
        <f>Opex_Hiring!G9</f>
        <v/>
      </c>
      <c r="H7" s="5">
        <f>Opex_Hiring!G10</f>
        <v/>
      </c>
      <c r="I7" s="5">
        <f>Opex_Hiring!G11</f>
        <v/>
      </c>
      <c r="J7" s="5">
        <f>Opex_Hiring!G12</f>
        <v/>
      </c>
      <c r="K7" s="5">
        <f>Opex_Hiring!G13</f>
        <v/>
      </c>
    </row>
    <row r="8">
      <c r="A8" s="3" t="inlineStr">
        <is>
          <t>EBITDA</t>
        </is>
      </c>
      <c r="B8" s="5">
        <f>B6-B7</f>
        <v/>
      </c>
      <c r="C8" s="5">
        <f>C6-C7</f>
        <v/>
      </c>
      <c r="D8" s="5">
        <f>D6-D7</f>
        <v/>
      </c>
      <c r="E8" s="5">
        <f>E6-E7</f>
        <v/>
      </c>
      <c r="F8" s="5">
        <f>F6-F7</f>
        <v/>
      </c>
      <c r="G8" s="5">
        <f>G6-G7</f>
        <v/>
      </c>
      <c r="H8" s="5">
        <f>H6-H7</f>
        <v/>
      </c>
      <c r="I8" s="5">
        <f>I6-I7</f>
        <v/>
      </c>
      <c r="J8" s="5">
        <f>J6-J7</f>
        <v/>
      </c>
      <c r="K8" s="5">
        <f>K6-K7</f>
        <v/>
      </c>
    </row>
    <row r="9">
      <c r="A9" s="3" t="inlineStr">
        <is>
          <t>Taxes @ 21%</t>
        </is>
      </c>
      <c r="B9" s="5">
        <f>MAX(B8,0)*0.21</f>
        <v/>
      </c>
      <c r="C9" s="5">
        <f>MAX(C8,0)*0.21</f>
        <v/>
      </c>
      <c r="D9" s="5">
        <f>MAX(D8,0)*0.21</f>
        <v/>
      </c>
      <c r="E9" s="5">
        <f>MAX(E8,0)*0.21</f>
        <v/>
      </c>
      <c r="F9" s="5">
        <f>MAX(F8,0)*0.21</f>
        <v/>
      </c>
      <c r="G9" s="5">
        <f>MAX(G8,0)*0.21</f>
        <v/>
      </c>
      <c r="H9" s="5">
        <f>MAX(H8,0)*0.21</f>
        <v/>
      </c>
      <c r="I9" s="5">
        <f>MAX(I8,0)*0.21</f>
        <v/>
      </c>
      <c r="J9" s="5">
        <f>MAX(J8,0)*0.21</f>
        <v/>
      </c>
      <c r="K9" s="5">
        <f>MAX(K8,0)*0.21</f>
        <v/>
      </c>
    </row>
    <row r="10">
      <c r="A10" s="3" t="inlineStr">
        <is>
          <t>Net Income</t>
        </is>
      </c>
      <c r="B10" s="5">
        <f>B8-B9</f>
        <v/>
      </c>
      <c r="C10" s="5">
        <f>C8-C9</f>
        <v/>
      </c>
      <c r="D10" s="5">
        <f>D8-D9</f>
        <v/>
      </c>
      <c r="E10" s="5">
        <f>E8-E9</f>
        <v/>
      </c>
      <c r="F10" s="5">
        <f>F8-F9</f>
        <v/>
      </c>
      <c r="G10" s="5">
        <f>G8-G9</f>
        <v/>
      </c>
      <c r="H10" s="5">
        <f>H8-H9</f>
        <v/>
      </c>
      <c r="I10" s="5">
        <f>I8-I9</f>
        <v/>
      </c>
      <c r="J10" s="5">
        <f>J8-J9</f>
        <v/>
      </c>
      <c r="K10" s="5">
        <f>K8-K9</f>
        <v/>
      </c>
    </row>
    <row r="11">
      <c r="A11" s="3" t="inlineStr">
        <is>
          <t>Capex</t>
        </is>
      </c>
      <c r="B11" s="5">
        <f>B4*0.03</f>
        <v/>
      </c>
      <c r="C11" s="5">
        <f>C4*0.03</f>
        <v/>
      </c>
      <c r="D11" s="5">
        <f>D4*0.03</f>
        <v/>
      </c>
      <c r="E11" s="5">
        <f>E4*0.03</f>
        <v/>
      </c>
      <c r="F11" s="5">
        <f>F4*0.03</f>
        <v/>
      </c>
      <c r="G11" s="5">
        <f>G4*0.03</f>
        <v/>
      </c>
      <c r="H11" s="5">
        <f>H4*0.03</f>
        <v/>
      </c>
      <c r="I11" s="5">
        <f>I4*0.03</f>
        <v/>
      </c>
      <c r="J11" s="5">
        <f>J4*0.03</f>
        <v/>
      </c>
      <c r="K11" s="5">
        <f>K4*0.03</f>
        <v/>
      </c>
    </row>
    <row r="12">
      <c r="A12" s="3" t="inlineStr">
        <is>
          <t>Free Cash Flow</t>
        </is>
      </c>
      <c r="B12" s="5">
        <f>B10-B11</f>
        <v/>
      </c>
      <c r="C12" s="5">
        <f>C10-C11</f>
        <v/>
      </c>
      <c r="D12" s="5">
        <f>D10-D11</f>
        <v/>
      </c>
      <c r="E12" s="5">
        <f>E10-E11</f>
        <v/>
      </c>
      <c r="F12" s="5">
        <f>F10-F11</f>
        <v/>
      </c>
      <c r="G12" s="5">
        <f>G10-G11</f>
        <v/>
      </c>
      <c r="H12" s="5">
        <f>H10-H11</f>
        <v/>
      </c>
      <c r="I12" s="5">
        <f>I10-I11</f>
        <v/>
      </c>
      <c r="J12" s="5">
        <f>J10-J11</f>
        <v/>
      </c>
      <c r="K12" s="5">
        <f>K10-K11</f>
        <v/>
      </c>
    </row>
  </sheetData>
  <mergeCells count="1">
    <mergeCell ref="A1:L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</cols>
  <sheetData>
    <row r="1">
      <c r="A1" s="1" t="inlineStr">
        <is>
          <t>Operating KPIs</t>
        </is>
      </c>
    </row>
    <row r="3">
      <c r="A3" s="3" t="inlineStr">
        <is>
          <t>Gross margin</t>
        </is>
      </c>
      <c r="B3" s="10">
        <f>Assumptions!F8</f>
        <v/>
      </c>
    </row>
    <row r="4">
      <c r="A4" s="3" t="inlineStr">
        <is>
          <t>Annual churn</t>
        </is>
      </c>
      <c r="B4" s="10">
        <f>Control_Panel!B11</f>
        <v/>
      </c>
    </row>
    <row r="5">
      <c r="A5" s="3" t="inlineStr">
        <is>
          <t>Target CAC</t>
        </is>
      </c>
      <c r="B5" s="9">
        <f>Unit_Economics!B6</f>
        <v/>
      </c>
    </row>
    <row r="6">
      <c r="A6" s="3" t="inlineStr">
        <is>
          <t>LTV / CAC</t>
        </is>
      </c>
      <c r="B6" s="11">
        <f>Unit_Economics!B10</f>
        <v/>
      </c>
    </row>
    <row r="7">
      <c r="A7" s="3" t="inlineStr">
        <is>
          <t>Year 5 ARR</t>
        </is>
      </c>
      <c r="B7" s="9">
        <f>Revenue_Model!D8</f>
        <v/>
      </c>
    </row>
    <row r="8">
      <c r="A8" s="3" t="inlineStr">
        <is>
          <t>Year 5 EBITDA</t>
        </is>
      </c>
      <c r="B8" s="9">
        <f>Opex_Hiring!H8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2026-04-22T01:43:39Z</dcterms:created>
  <dcterms:modified xmlns:dcterms="http://purl.org/dc/terms/" xmlns:xsi="http://www.w3.org/2001/XMLSchema-instance" xsi:type="dcterms:W3CDTF">2026-04-22T01:43:39Z</dcterms:modified>
</cp:coreProperties>
</file>